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5180" windowHeight="8940" activeTab="5"/>
  </bookViews>
  <sheets>
    <sheet name="прил 1.2" sheetId="1" r:id="rId1"/>
    <sheet name="3" sheetId="2" r:id="rId2"/>
    <sheet name="4" sheetId="4" r:id="rId3"/>
    <sheet name="2" sheetId="3" r:id="rId4"/>
    <sheet name="5" sheetId="5" r:id="rId5"/>
    <sheet name="1.3" sheetId="6" r:id="rId6"/>
    <sheet name="Лист1" sheetId="7" r:id="rId7"/>
  </sheets>
  <calcPr calcId="124519"/>
</workbook>
</file>

<file path=xl/calcChain.xml><?xml version="1.0" encoding="utf-8"?>
<calcChain xmlns="http://schemas.openxmlformats.org/spreadsheetml/2006/main">
  <c r="E16" i="2"/>
  <c r="L24"/>
  <c r="D28" i="6"/>
  <c r="H23"/>
  <c r="F23"/>
  <c r="H33" i="1"/>
  <c r="G53"/>
  <c r="J53"/>
  <c r="H35" i="6"/>
  <c r="H34"/>
  <c r="D11" i="4" l="1"/>
  <c r="C11"/>
  <c r="D14"/>
  <c r="C14"/>
  <c r="E14"/>
  <c r="F14"/>
  <c r="G14"/>
  <c r="H14"/>
  <c r="K14"/>
  <c r="I16"/>
  <c r="J16"/>
  <c r="I17"/>
  <c r="J17"/>
  <c r="I14" l="1"/>
  <c r="J14"/>
  <c r="C16" i="2" l="1"/>
  <c r="D40" i="1"/>
  <c r="E23"/>
  <c r="N17" i="6"/>
  <c r="H20"/>
  <c r="I14" s="1"/>
  <c r="J20"/>
  <c r="O20"/>
  <c r="B23"/>
  <c r="B14" s="1"/>
  <c r="C23"/>
  <c r="C14" s="1"/>
  <c r="D23"/>
  <c r="D14" s="1"/>
  <c r="E23"/>
  <c r="E14" s="1"/>
  <c r="G23"/>
  <c r="H14"/>
  <c r="I23"/>
  <c r="J23"/>
  <c r="K23"/>
  <c r="M23"/>
  <c r="M14" s="1"/>
  <c r="N24"/>
  <c r="N23" s="1"/>
  <c r="B28"/>
  <c r="C28"/>
  <c r="E28"/>
  <c r="F28"/>
  <c r="G28"/>
  <c r="I28"/>
  <c r="K28"/>
  <c r="M28"/>
  <c r="H29"/>
  <c r="J29"/>
  <c r="O29"/>
  <c r="H30"/>
  <c r="J30" s="1"/>
  <c r="O30"/>
  <c r="H31"/>
  <c r="O31"/>
  <c r="H32"/>
  <c r="J32" s="1"/>
  <c r="O32"/>
  <c r="B33"/>
  <c r="C33"/>
  <c r="D33"/>
  <c r="E33"/>
  <c r="L33"/>
  <c r="F33" s="1"/>
  <c r="M33"/>
  <c r="N33"/>
  <c r="O33"/>
  <c r="I35"/>
  <c r="Q11" i="3"/>
  <c r="D20" i="1"/>
  <c r="E20" s="1"/>
  <c r="F20" s="1"/>
  <c r="O24" i="6" l="1"/>
  <c r="O23" s="1"/>
  <c r="M40"/>
  <c r="F23" i="1"/>
  <c r="J35" i="6"/>
  <c r="K35" s="1"/>
  <c r="E40"/>
  <c r="H28"/>
  <c r="B40"/>
  <c r="C40"/>
  <c r="D40"/>
  <c r="K14"/>
  <c r="G14"/>
  <c r="G40" s="1"/>
  <c r="G33"/>
  <c r="H33"/>
  <c r="I33" s="1"/>
  <c r="F40"/>
  <c r="N14"/>
  <c r="N40" s="1"/>
  <c r="J31"/>
  <c r="J28" s="1"/>
  <c r="O17"/>
  <c r="L11" i="3"/>
  <c r="K11"/>
  <c r="J11"/>
  <c r="E5" i="2" s="1"/>
  <c r="E6" s="1"/>
  <c r="I11" i="3"/>
  <c r="D5" i="2" s="1"/>
  <c r="D6" s="1"/>
  <c r="J18" i="1"/>
  <c r="G18"/>
  <c r="F18"/>
  <c r="E18"/>
  <c r="D18"/>
  <c r="K9" i="4"/>
  <c r="K13" s="1"/>
  <c r="F12"/>
  <c r="G12" s="1"/>
  <c r="H12" s="1"/>
  <c r="F11"/>
  <c r="G11" s="1"/>
  <c r="H11" s="1"/>
  <c r="F9"/>
  <c r="G9" s="1"/>
  <c r="H9" s="1"/>
  <c r="E13"/>
  <c r="G54" i="1" l="1"/>
  <c r="G15" s="1"/>
  <c r="J54"/>
  <c r="J15" s="1"/>
  <c r="F5" i="2"/>
  <c r="O14" i="6"/>
  <c r="O40" s="1"/>
  <c r="J33"/>
  <c r="K33" s="1"/>
  <c r="K40" s="1"/>
  <c r="I40"/>
  <c r="H40"/>
  <c r="G5" i="2" l="1"/>
  <c r="H5" s="1"/>
  <c r="F6"/>
  <c r="G6" s="1"/>
  <c r="H6" s="1"/>
  <c r="J40" i="6"/>
  <c r="K10" i="2"/>
  <c r="K8"/>
  <c r="E10"/>
  <c r="E21" s="1"/>
  <c r="E8"/>
  <c r="D16"/>
  <c r="D10"/>
  <c r="C10"/>
  <c r="C21" s="1"/>
  <c r="C23" s="1"/>
  <c r="C24" s="1"/>
  <c r="C8"/>
  <c r="E23" l="1"/>
  <c r="E24" s="1"/>
  <c r="K21"/>
  <c r="K23" s="1"/>
  <c r="K24" s="1"/>
  <c r="P11" i="3" l="1"/>
  <c r="U11" s="1"/>
  <c r="O11"/>
  <c r="T11" s="1"/>
  <c r="N11"/>
  <c r="S11" s="1"/>
  <c r="M11"/>
  <c r="H11"/>
  <c r="V10"/>
  <c r="U10"/>
  <c r="T10"/>
  <c r="S10"/>
  <c r="R10"/>
  <c r="V9"/>
  <c r="U9"/>
  <c r="T9"/>
  <c r="S9"/>
  <c r="R9"/>
  <c r="V8"/>
  <c r="U8"/>
  <c r="T8"/>
  <c r="S8"/>
  <c r="R8"/>
  <c r="V7"/>
  <c r="U7"/>
  <c r="T7"/>
  <c r="S7"/>
  <c r="R7"/>
  <c r="R11" l="1"/>
  <c r="V11"/>
  <c r="I19" i="2" l="1"/>
  <c r="J20"/>
  <c r="I20"/>
  <c r="H10"/>
  <c r="G10"/>
  <c r="F10"/>
  <c r="I43" i="1" l="1"/>
  <c r="I42"/>
  <c r="K28"/>
  <c r="H50" l="1"/>
  <c r="I50"/>
  <c r="I48"/>
  <c r="J12" i="4" l="1"/>
  <c r="I12"/>
  <c r="L12"/>
  <c r="C18" i="1" l="1"/>
  <c r="L11" i="4" l="1"/>
  <c r="L9" s="1"/>
  <c r="L14" l="1"/>
  <c r="L16" i="2" l="1"/>
  <c r="J19"/>
  <c r="I34" i="1" l="1"/>
  <c r="I32"/>
  <c r="H43"/>
  <c r="H42"/>
  <c r="H32"/>
  <c r="H31"/>
  <c r="K52"/>
  <c r="K44"/>
  <c r="K40"/>
  <c r="K35"/>
  <c r="K53" s="1"/>
  <c r="K23"/>
  <c r="K21"/>
  <c r="F53"/>
  <c r="E53"/>
  <c r="D53"/>
  <c r="I8" i="4" l="1"/>
  <c r="C53" i="1"/>
  <c r="K17" l="1"/>
  <c r="J11" i="4"/>
  <c r="J9"/>
  <c r="J8"/>
  <c r="J6"/>
  <c r="I11"/>
  <c r="I9"/>
  <c r="I6"/>
  <c r="J22" i="2"/>
  <c r="I22"/>
  <c r="K18" i="1" l="1"/>
  <c r="K54" s="1"/>
  <c r="L21" i="2"/>
  <c r="I31" i="1" l="1"/>
  <c r="C54"/>
  <c r="C15" s="1"/>
  <c r="D7" i="2" s="1"/>
  <c r="B54" i="1"/>
  <c r="B15" s="1"/>
  <c r="F54"/>
  <c r="E54"/>
  <c r="I16" i="2"/>
  <c r="I23" i="1"/>
  <c r="J13" i="2"/>
  <c r="J12"/>
  <c r="J6"/>
  <c r="I13"/>
  <c r="I12"/>
  <c r="I7"/>
  <c r="I6"/>
  <c r="J5"/>
  <c r="J24" s="1"/>
  <c r="I5"/>
  <c r="I24" s="1"/>
  <c r="I49" i="1"/>
  <c r="I45"/>
  <c r="I41"/>
  <c r="I40"/>
  <c r="I37"/>
  <c r="I36"/>
  <c r="I35"/>
  <c r="I33"/>
  <c r="I30"/>
  <c r="I28"/>
  <c r="I26"/>
  <c r="I22"/>
  <c r="I21"/>
  <c r="I20"/>
  <c r="I19"/>
  <c r="I18"/>
  <c r="I17"/>
  <c r="H47"/>
  <c r="H46"/>
  <c r="H45"/>
  <c r="H41"/>
  <c r="H40"/>
  <c r="H37"/>
  <c r="H36"/>
  <c r="H35"/>
  <c r="H30"/>
  <c r="H53" s="1"/>
  <c r="H28"/>
  <c r="H26"/>
  <c r="H23"/>
  <c r="H22"/>
  <c r="H21"/>
  <c r="H20"/>
  <c r="H19"/>
  <c r="H18"/>
  <c r="H17"/>
  <c r="L8" i="2"/>
  <c r="L13" i="4"/>
  <c r="K15" i="1"/>
  <c r="H13" i="4"/>
  <c r="G13"/>
  <c r="F13"/>
  <c r="D54" i="1"/>
  <c r="I53" l="1"/>
  <c r="H54"/>
  <c r="E15"/>
  <c r="G7" i="2"/>
  <c r="G8" s="1"/>
  <c r="G21" s="1"/>
  <c r="G23" s="1"/>
  <c r="G24" s="1"/>
  <c r="I54" i="1"/>
  <c r="D15"/>
  <c r="F7" i="2"/>
  <c r="F8" s="1"/>
  <c r="F21" s="1"/>
  <c r="F23" s="1"/>
  <c r="F24" s="1"/>
  <c r="F15" i="1"/>
  <c r="H7" i="2"/>
  <c r="H8" s="1"/>
  <c r="H21" s="1"/>
  <c r="H23" s="1"/>
  <c r="H24" s="1"/>
  <c r="D8"/>
  <c r="D21"/>
  <c r="D23" s="1"/>
  <c r="D24" s="1"/>
  <c r="J7"/>
  <c r="J10"/>
  <c r="L23"/>
  <c r="J13" i="4"/>
  <c r="I13"/>
  <c r="J16" i="2"/>
  <c r="I10"/>
  <c r="I15" i="1"/>
  <c r="H15"/>
  <c r="L40" i="6"/>
  <c r="L29"/>
</calcChain>
</file>

<file path=xl/sharedStrings.xml><?xml version="1.0" encoding="utf-8"?>
<sst xmlns="http://schemas.openxmlformats.org/spreadsheetml/2006/main" count="382" uniqueCount="193">
  <si>
    <t>Приложение N 1.2</t>
  </si>
  <si>
    <t>финансово-хозяйственной</t>
  </si>
  <si>
    <t>деятельности муниципального</t>
  </si>
  <si>
    <t>унитарного предприятия</t>
  </si>
  <si>
    <t xml:space="preserve">к плану (программе)                                     </t>
  </si>
  <si>
    <t>СТРУКТУРА СЕБЕСТОИМОСТИ</t>
  </si>
  <si>
    <t>проданных товаров, продукции, работ, услуг</t>
  </si>
  <si>
    <t>Статьи затрат</t>
  </si>
  <si>
    <t>Затраты на производство и реализацию услуг (работ, продукцию)</t>
  </si>
  <si>
    <t>в том числе:</t>
  </si>
  <si>
    <t>Прочие расходы (расшифровать)</t>
  </si>
  <si>
    <t>Итого</t>
  </si>
  <si>
    <t>1 квартал</t>
  </si>
  <si>
    <t>1 полугодие</t>
  </si>
  <si>
    <t>9 месяцев</t>
  </si>
  <si>
    <t>год</t>
  </si>
  <si>
    <t>Темп роста, %</t>
  </si>
  <si>
    <t>к показателям отчетного года</t>
  </si>
  <si>
    <t>к показателям текущего года</t>
  </si>
  <si>
    <t>2.  Основные  показатели плана производственной деятельности муниципального</t>
  </si>
  <si>
    <t>N п/п</t>
  </si>
  <si>
    <t>Виды деятельности</t>
  </si>
  <si>
    <t>Объем работ, услуг (натуральные показатели) *</t>
  </si>
  <si>
    <t>Выручка от реализации товаров, продукции (работ, услуг), тыс. руб.</t>
  </si>
  <si>
    <t>Себестоимость проданных товаров, продукции (работ, услуг) **</t>
  </si>
  <si>
    <t>Прибыль (убыток) от продаж</t>
  </si>
  <si>
    <t>3. Показатели экономической деятельности предприятия.</t>
  </si>
  <si>
    <t>Показатели</t>
  </si>
  <si>
    <t>В том числе</t>
  </si>
  <si>
    <t>к отчетному году</t>
  </si>
  <si>
    <t>к текущему году</t>
  </si>
  <si>
    <t>3.1.</t>
  </si>
  <si>
    <t>Выручка от реализации товаров, продукции, работ, услуг, тыс. руб.</t>
  </si>
  <si>
    <t>3.2.</t>
  </si>
  <si>
    <t>Доходы от реализации товаров, продукции, работ, услуг, тыс. руб.</t>
  </si>
  <si>
    <t>3.3.</t>
  </si>
  <si>
    <t>Себестоимость проданных товаров, продукции, работ, услуг **, тыс. руб. (с учетом административно-управленческих и коммерческих расходов)</t>
  </si>
  <si>
    <t>3.4.</t>
  </si>
  <si>
    <t>Прибыль (убыток), тыс. руб.</t>
  </si>
  <si>
    <t>3.5.</t>
  </si>
  <si>
    <t>Рентабельность, %</t>
  </si>
  <si>
    <t>3.6.</t>
  </si>
  <si>
    <t>Прочие доходы: в том числе</t>
  </si>
  <si>
    <t>3.7.</t>
  </si>
  <si>
    <t>Прочие расходы, тыс. руб., в том числе:</t>
  </si>
  <si>
    <t>3.8.</t>
  </si>
  <si>
    <t>Прибыль до налогообложения, тыс. руб.</t>
  </si>
  <si>
    <t>3.9.</t>
  </si>
  <si>
    <t>Налоги и иные обязательные платежи, тыс. руб. ***</t>
  </si>
  <si>
    <t>3.10.</t>
  </si>
  <si>
    <t>Прибыль, остающаяся в распоряжении после уплаты налогов и иных обязательных платежей (чистая прибыль), тыс. руб.</t>
  </si>
  <si>
    <t>3.11.</t>
  </si>
  <si>
    <t>Рентабельность общая, %</t>
  </si>
  <si>
    <t>3.12.</t>
  </si>
  <si>
    <t xml:space="preserve">     –</t>
  </si>
  <si>
    <t>водоснабжение</t>
  </si>
  <si>
    <t xml:space="preserve">теплоснабжение              </t>
  </si>
  <si>
    <t>вывоз жидких бытовых отходов</t>
  </si>
  <si>
    <t>Х</t>
  </si>
  <si>
    <t>4. Показатели социальной эффективности деятельности предприятия.</t>
  </si>
  <si>
    <t>Наименование показателей</t>
  </si>
  <si>
    <t>4.1.</t>
  </si>
  <si>
    <t>Среднесписочная численность работников, всего (чел.),</t>
  </si>
  <si>
    <t>- административно-управленческий персонал</t>
  </si>
  <si>
    <t>4.2.</t>
  </si>
  <si>
    <t>Фонд оплаты труда, всего (руб.),</t>
  </si>
  <si>
    <t>- фонд заработной платы по штатному расписанию</t>
  </si>
  <si>
    <t>- премии и выплаты</t>
  </si>
  <si>
    <t>4.3.</t>
  </si>
  <si>
    <t>Среднемесячная заработная плата на предприятии (руб./чел.)</t>
  </si>
  <si>
    <t>4.4.</t>
  </si>
  <si>
    <t>Среднемесячный полный доход руководителя (руб.),</t>
  </si>
  <si>
    <t>из него:</t>
  </si>
  <si>
    <t>5. Использование прибыли предприятия.</t>
  </si>
  <si>
    <t>5.1.</t>
  </si>
  <si>
    <t>Отчисления в резервный фонд, тыс. руб.</t>
  </si>
  <si>
    <t>5.2.</t>
  </si>
  <si>
    <t>Часть прибыли, направляемой на развитие и реконструкцию, тыс. руб.</t>
  </si>
  <si>
    <t>5.3.</t>
  </si>
  <si>
    <t>Часть прибыли, направляемой на социальное развитие, тыс. руб.</t>
  </si>
  <si>
    <t>5.4.</t>
  </si>
  <si>
    <t>Отчисления в иные фонды, созданные на предприятии комиссии и т.д.)</t>
  </si>
  <si>
    <t>Приложение N 1.3</t>
  </si>
  <si>
    <t>к плану (программе)</t>
  </si>
  <si>
    <t>ПЛАТЕЖИ</t>
  </si>
  <si>
    <t>в бюджет и внебюджетные фонды (тыс. руб.)</t>
  </si>
  <si>
    <t>Наименование платежа</t>
  </si>
  <si>
    <t>1. Всего налогов, в том числе:</t>
  </si>
  <si>
    <t>1.3. Транспортный налог</t>
  </si>
  <si>
    <t>1.5. Налог на имущество организаций</t>
  </si>
  <si>
    <t>3.2. Фонд социального страхования</t>
  </si>
  <si>
    <t>в том числе (расшифровать)</t>
  </si>
  <si>
    <t>Всего платежей</t>
  </si>
  <si>
    <t>всего</t>
  </si>
  <si>
    <t>в т.ч. в местный бюджет</t>
  </si>
  <si>
    <t>Темп роста %</t>
  </si>
  <si>
    <t>3.6.1.</t>
  </si>
  <si>
    <t>3.6.2.</t>
  </si>
  <si>
    <t>3.6.3.</t>
  </si>
  <si>
    <t>3.6.4.</t>
  </si>
  <si>
    <t>3.7.1.</t>
  </si>
  <si>
    <t>3.7.2.</t>
  </si>
  <si>
    <t>3.7.3.</t>
  </si>
  <si>
    <t>2.1. по  налогам и сборам</t>
  </si>
  <si>
    <t xml:space="preserve">Прочие </t>
  </si>
  <si>
    <t>заработная плата</t>
  </si>
  <si>
    <t>премии/ иные выплаты</t>
  </si>
  <si>
    <t>3.6.5.</t>
  </si>
  <si>
    <t>3.7.4.</t>
  </si>
  <si>
    <t>погашение целевых заимствований</t>
  </si>
  <si>
    <t xml:space="preserve">                                                                                                                                                                                                       </t>
  </si>
  <si>
    <t>План на 2023 год</t>
  </si>
  <si>
    <t>Отчетный 2020год (факт)</t>
  </si>
  <si>
    <t>Текущий 2021 год (план)</t>
  </si>
  <si>
    <t>Очередной 2022 год</t>
  </si>
  <si>
    <t>План на 2024 год</t>
  </si>
  <si>
    <t>Отчетный 2020год</t>
  </si>
  <si>
    <t>Текущий 2021 год</t>
  </si>
  <si>
    <t>унитарного предприятия на очередной 2022год.</t>
  </si>
  <si>
    <t>отчет. 2020 год (факт)</t>
  </si>
  <si>
    <t>тек. 2021 год (план)</t>
  </si>
  <si>
    <t>очередной 2022 год</t>
  </si>
  <si>
    <t>очередной 2022год</t>
  </si>
  <si>
    <t>отчет.2020 год (факт)</t>
  </si>
  <si>
    <t>Отчетный 2020 год</t>
  </si>
  <si>
    <t>Отчетный 2020 год (факт)</t>
  </si>
  <si>
    <t>Отчетный 2020  год</t>
  </si>
  <si>
    <t>План начислений на очередной (планируемый) 2022 год</t>
  </si>
  <si>
    <t>Затраты на оплату труда, тыс. руб.</t>
  </si>
  <si>
    <t>Страховые взносы, тыс. руб.</t>
  </si>
  <si>
    <t>Сырье, материалы, покупные изделия для производства, тыс. руб.</t>
  </si>
  <si>
    <t>Расходы на приобретение топлива, воды, энергии всех видов, расходуемых на технологические цели, тыс. руб.</t>
  </si>
  <si>
    <t>Амортизация, тыс. руб.</t>
  </si>
  <si>
    <t>Текущий ремонт и техническое обслуживание, тыс. руб.</t>
  </si>
  <si>
    <t>Аренда, тыс. руб.</t>
  </si>
  <si>
    <t>Коммунальные услуги, тыс. руб.</t>
  </si>
  <si>
    <t>Услуги охраны, тыс. руб.</t>
  </si>
  <si>
    <t>Услуги связи, тыс. руб.</t>
  </si>
  <si>
    <t>Услуги субподрядных организаций, тыс. руб.</t>
  </si>
  <si>
    <t>Налоги и сборы, входящие в себестоимость, тыс. руб.</t>
  </si>
  <si>
    <t>− страхование автотранспортных средств, тыс. руб.</t>
  </si>
  <si>
    <t>−подготовка автотранспортных средств и технический осмотр, тыс. руб.</t>
  </si>
  <si>
    <t xml:space="preserve"> − лабораторные исследования питьевой воды, тыс. руб.</t>
  </si>
  <si>
    <t>− гигиеническая подготовка и атестация работников, деятельность которых связана с питьевой водой и коммунальным обслуживанием, тыс. руб.</t>
  </si>
  <si>
    <t>−  командировочные расходы, тыс. руб.</t>
  </si>
  <si>
    <t>− услуги по обработке фискальных данных, тыс. руб.</t>
  </si>
  <si>
    <t xml:space="preserve"> −канцелярские товары, тыс. руб.</t>
  </si>
  <si>
    <t xml:space="preserve"> -удаленный сбор данных с узлов учета, тыс. руб.</t>
  </si>
  <si>
    <t>−услуги сторонних организаций по выполнению работ шиномонтажа, вулканизации, тыс. руб.</t>
  </si>
  <si>
    <t>−консалтинговые услуги, тыс. руб.</t>
  </si>
  <si>
    <t>− программное обеспечение, тыс. руб.</t>
  </si>
  <si>
    <t>−сопровождение программы, тыс. руб.</t>
  </si>
  <si>
    <t>–предрейсовый медицинский осмотр, тыс. руб.</t>
  </si>
  <si>
    <t>−обслуживание сервисной техники, тыс. руб.</t>
  </si>
  <si>
    <t>−ежеквартальная информация о ценах на молоко, тыс. руб.</t>
  </si>
  <si>
    <t>Итого прочие расходы, тыс. руб.</t>
  </si>
  <si>
    <t>Всего, тыс. руб.</t>
  </si>
  <si>
    <t>− услуги банка, тыс. руб.</t>
  </si>
  <si>
    <t xml:space="preserve"> −услуги по сбору и обработке платежей ФГУП «Почта России», тыс. руб.</t>
  </si>
  <si>
    <t>− обслуживание ККТ, тыс. руб.</t>
  </si>
  <si>
    <t>− аренда помещения по адресу Ленинская, 31 «а», с. Мачеха, тыс. руб.</t>
  </si>
  <si>
    <t>− сопровождение программного продукта «Расчет оплат за ЖКУ», тыс. руб.</t>
  </si>
  <si>
    <t>− расходы на питьевую воду, тыс. руб.</t>
  </si>
  <si>
    <t>− подготовка (переподготовка) кадров, тыс. руб.</t>
  </si>
  <si>
    <t>заемные средства, тыс. руб.</t>
  </si>
  <si>
    <t>субсидии из бюджета, тыс. руб.</t>
  </si>
  <si>
    <t>выпадающие доходы от применения льготного тарифа, тыс. руб.</t>
  </si>
  <si>
    <t>штрафы, пени, неустойки за нарушение условий договоров, тыс. руб.</t>
  </si>
  <si>
    <t>продажа ОС, тыс. руб.</t>
  </si>
  <si>
    <t>Остаточная стоимость непргодного основного средства (амортизация), тыс. руб.</t>
  </si>
  <si>
    <t>проценты за пользование заемными средствами, тыс. руб.</t>
  </si>
  <si>
    <t>Часть прибыли, подлежащая перечислению собственнику, тыс. руб.</t>
  </si>
  <si>
    <t>1.1. НДС, тыс. руб.</t>
  </si>
  <si>
    <t>1.2. Налог на прибыль, тыс. руб.</t>
  </si>
  <si>
    <t>1.4. Земельный налог, тыс. руб.</t>
  </si>
  <si>
    <t>1.6. Налог на доходы физических лиц, тыс. руб.</t>
  </si>
  <si>
    <t>1.7. Плата за негативное воздействие на окружающую среду, тыс. руб.</t>
  </si>
  <si>
    <t>1.8. ЕНВД, тыс. руб.</t>
  </si>
  <si>
    <t>1.9. Иные (раздельно по каждому налогу), тыс. руб.</t>
  </si>
  <si>
    <t>1.9.1.водный налог, тыс. руб.</t>
  </si>
  <si>
    <t>1.9.2. налог УСН, тыс. руб.</t>
  </si>
  <si>
    <t>2. Пени и штрафы, тыс. руб.</t>
  </si>
  <si>
    <t>3. Страховые взносы, всего тыс. руб., в том числе</t>
  </si>
  <si>
    <t>3.1. Пенсионный фонд, тыс. руб.</t>
  </si>
  <si>
    <t>3.4. Социальное страхование (взносы на обязательное социальное страхование от несчастных случаев на производстве), тыс. руб.</t>
  </si>
  <si>
    <t>3.3. Фонд обязательного медицинского страхования, тыс. руб.</t>
  </si>
  <si>
    <t>4. Арендная плата, тыс. руб., в том числе за:</t>
  </si>
  <si>
    <t>4.1. Недвижимое имущество, тыс. руб.</t>
  </si>
  <si>
    <t>4.2. Землю, тыс. руб.</t>
  </si>
  <si>
    <t>4.3. Движимое имущество, тыс. руб.</t>
  </si>
  <si>
    <t>5. Отчисления чистой прибыли в местный бюджет, производимые в соответствии с решением представительного органа местного самоуправления, тыс. руб.</t>
  </si>
  <si>
    <t>6. Прочие, тыс. руб.</t>
  </si>
  <si>
    <t>− Восстановление документации скважины с.Алонцево, тыс. руб.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</si>
</sst>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justify"/>
    </xf>
    <xf numFmtId="164" fontId="2" fillId="2" borderId="0" xfId="0" applyNumberFormat="1" applyFont="1" applyFill="1"/>
    <xf numFmtId="164" fontId="0" fillId="2" borderId="0" xfId="0" applyNumberFormat="1" applyFill="1"/>
    <xf numFmtId="2" fontId="0" fillId="2" borderId="0" xfId="0" applyNumberFormat="1" applyFill="1"/>
    <xf numFmtId="0" fontId="4" fillId="2" borderId="0" xfId="0" applyFont="1" applyFill="1"/>
    <xf numFmtId="2" fontId="4" fillId="2" borderId="0" xfId="0" applyNumberFormat="1" applyFont="1" applyFill="1"/>
    <xf numFmtId="164" fontId="4" fillId="2" borderId="0" xfId="0" applyNumberFormat="1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164" fontId="4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/>
    <xf numFmtId="0" fontId="0" fillId="2" borderId="0" xfId="0" applyNumberFormat="1" applyFill="1"/>
    <xf numFmtId="0" fontId="6" fillId="2" borderId="1" xfId="1" applyFont="1" applyFill="1" applyBorder="1" applyAlignment="1" applyProtection="1">
      <alignment vertical="top" wrapText="1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0" xfId="0" applyFont="1" applyFill="1"/>
    <xf numFmtId="2" fontId="7" fillId="2" borderId="0" xfId="0" applyNumberFormat="1" applyFont="1" applyFill="1"/>
    <xf numFmtId="164" fontId="7" fillId="2" borderId="0" xfId="0" applyNumberFormat="1" applyFont="1" applyFill="1"/>
    <xf numFmtId="0" fontId="8" fillId="2" borderId="0" xfId="0" applyFont="1" applyFill="1"/>
    <xf numFmtId="4" fontId="7" fillId="2" borderId="0" xfId="0" applyNumberFormat="1" applyFont="1" applyFill="1"/>
    <xf numFmtId="4" fontId="7" fillId="2" borderId="0" xfId="0" applyNumberFormat="1" applyFont="1" applyFill="1" applyAlignment="1">
      <alignment vertical="top"/>
    </xf>
    <xf numFmtId="164" fontId="7" fillId="2" borderId="0" xfId="0" applyNumberFormat="1" applyFont="1" applyFill="1" applyAlignment="1">
      <alignment horizontal="left" vertical="top"/>
    </xf>
    <xf numFmtId="0" fontId="5" fillId="2" borderId="0" xfId="0" applyFont="1" applyFill="1"/>
    <xf numFmtId="2" fontId="5" fillId="2" borderId="0" xfId="0" applyNumberFormat="1" applyFont="1" applyFill="1"/>
    <xf numFmtId="164" fontId="5" fillId="2" borderId="0" xfId="0" applyNumberFormat="1" applyFont="1" applyFill="1"/>
    <xf numFmtId="4" fontId="5" fillId="2" borderId="0" xfId="0" applyNumberFormat="1" applyFont="1" applyFill="1"/>
    <xf numFmtId="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/>
    <xf numFmtId="0" fontId="5" fillId="2" borderId="0" xfId="0" applyNumberFormat="1" applyFont="1" applyFill="1"/>
    <xf numFmtId="0" fontId="8" fillId="2" borderId="0" xfId="0" applyNumberFormat="1" applyFont="1" applyFill="1"/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/>
    <xf numFmtId="2" fontId="8" fillId="2" borderId="0" xfId="0" applyNumberFormat="1" applyFont="1" applyFill="1"/>
    <xf numFmtId="164" fontId="8" fillId="2" borderId="0" xfId="0" applyNumberFormat="1" applyFont="1" applyFill="1"/>
    <xf numFmtId="4" fontId="8" fillId="2" borderId="0" xfId="0" applyNumberFormat="1" applyFont="1" applyFill="1"/>
    <xf numFmtId="164" fontId="5" fillId="2" borderId="10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left"/>
    </xf>
    <xf numFmtId="0" fontId="4" fillId="2" borderId="3" xfId="0" applyFont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wrapText="1"/>
    </xf>
    <xf numFmtId="164" fontId="4" fillId="2" borderId="7" xfId="0" applyNumberFormat="1" applyFont="1" applyFill="1" applyBorder="1" applyAlignment="1">
      <alignment wrapText="1"/>
    </xf>
    <xf numFmtId="164" fontId="4" fillId="2" borderId="5" xfId="0" applyNumberFormat="1" applyFont="1" applyFill="1" applyBorder="1"/>
    <xf numFmtId="164" fontId="4" fillId="2" borderId="5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wrapText="1"/>
    </xf>
    <xf numFmtId="2" fontId="4" fillId="2" borderId="5" xfId="0" applyNumberFormat="1" applyFont="1" applyFill="1" applyBorder="1" applyAlignment="1">
      <alignment wrapText="1"/>
    </xf>
    <xf numFmtId="2" fontId="4" fillId="2" borderId="1" xfId="0" applyNumberFormat="1" applyFont="1" applyFill="1" applyBorder="1"/>
    <xf numFmtId="2" fontId="4" fillId="2" borderId="5" xfId="0" applyNumberFormat="1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1" applyFill="1" applyAlignment="1" applyProtection="1">
      <alignment horizontal="left"/>
    </xf>
    <xf numFmtId="0" fontId="1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6" fillId="2" borderId="5" xfId="1" applyFont="1" applyFill="1" applyBorder="1" applyAlignment="1" applyProtection="1">
      <alignment horizontal="center" vertical="top" wrapText="1"/>
    </xf>
    <xf numFmtId="0" fontId="6" fillId="2" borderId="8" xfId="1" applyFont="1" applyFill="1" applyBorder="1" applyAlignment="1" applyProtection="1">
      <alignment horizontal="center" vertical="top" wrapText="1"/>
    </xf>
    <xf numFmtId="0" fontId="6" fillId="2" borderId="9" xfId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6" fillId="2" borderId="1" xfId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>
      <selection activeCell="A56" sqref="A56"/>
    </sheetView>
  </sheetViews>
  <sheetFormatPr defaultColWidth="9.140625" defaultRowHeight="15"/>
  <cols>
    <col min="1" max="1" width="72.42578125" style="31" customWidth="1"/>
    <col min="2" max="2" width="14.42578125" style="31" customWidth="1"/>
    <col min="3" max="3" width="13.42578125" style="31" customWidth="1"/>
    <col min="4" max="4" width="13.42578125" style="48" customWidth="1"/>
    <col min="5" max="5" width="13.42578125" style="49" customWidth="1"/>
    <col min="6" max="6" width="13.7109375" style="31" customWidth="1"/>
    <col min="7" max="7" width="15.5703125" style="31" customWidth="1"/>
    <col min="8" max="8" width="15.42578125" style="50" customWidth="1"/>
    <col min="9" max="9" width="12.85546875" style="50" customWidth="1"/>
    <col min="10" max="10" width="12.5703125" style="31" customWidth="1"/>
    <col min="11" max="11" width="14" style="49" customWidth="1"/>
    <col min="12" max="16384" width="9.140625" style="31"/>
  </cols>
  <sheetData>
    <row r="1" spans="1:12" ht="15.75">
      <c r="A1" s="28"/>
      <c r="B1" s="28"/>
      <c r="C1" s="28"/>
      <c r="D1" s="29"/>
      <c r="E1" s="30"/>
      <c r="H1" s="32" t="s">
        <v>0</v>
      </c>
      <c r="I1" s="32"/>
      <c r="K1" s="30"/>
    </row>
    <row r="2" spans="1:12" ht="15.75">
      <c r="A2" s="28"/>
      <c r="B2" s="28"/>
      <c r="C2" s="28"/>
      <c r="D2" s="29"/>
      <c r="E2" s="30"/>
      <c r="H2" s="33" t="s">
        <v>4</v>
      </c>
      <c r="I2" s="32"/>
      <c r="K2" s="34"/>
    </row>
    <row r="3" spans="1:12">
      <c r="A3" s="35"/>
      <c r="B3" s="35"/>
      <c r="C3" s="35"/>
      <c r="D3" s="36"/>
      <c r="E3" s="37"/>
      <c r="F3" s="35"/>
      <c r="G3" s="35"/>
      <c r="H3" s="38" t="s">
        <v>1</v>
      </c>
      <c r="I3" s="38"/>
      <c r="J3" s="35"/>
      <c r="K3" s="37"/>
      <c r="L3" s="35"/>
    </row>
    <row r="4" spans="1:12">
      <c r="A4" s="35"/>
      <c r="B4" s="35"/>
      <c r="C4" s="35"/>
      <c r="D4" s="36"/>
      <c r="E4" s="37"/>
      <c r="F4" s="35"/>
      <c r="G4" s="35"/>
      <c r="H4" s="39" t="s">
        <v>2</v>
      </c>
      <c r="I4" s="38"/>
      <c r="J4" s="35"/>
      <c r="K4" s="40"/>
      <c r="L4" s="35"/>
    </row>
    <row r="5" spans="1:12">
      <c r="A5" s="35"/>
      <c r="B5" s="35"/>
      <c r="C5" s="35"/>
      <c r="D5" s="36"/>
      <c r="E5" s="37"/>
      <c r="F5" s="35"/>
      <c r="G5" s="35"/>
      <c r="H5" s="38" t="s">
        <v>3</v>
      </c>
      <c r="I5" s="38"/>
      <c r="J5" s="35"/>
      <c r="K5" s="37"/>
      <c r="L5" s="35"/>
    </row>
    <row r="6" spans="1:12">
      <c r="A6" s="35"/>
      <c r="B6" s="35"/>
      <c r="C6" s="35"/>
      <c r="D6" s="36"/>
      <c r="E6" s="37"/>
      <c r="F6" s="35"/>
      <c r="G6" s="35"/>
      <c r="H6" s="38"/>
      <c r="I6" s="38"/>
      <c r="J6" s="35"/>
      <c r="K6" s="37"/>
      <c r="L6" s="35"/>
    </row>
    <row r="7" spans="1:12">
      <c r="A7" s="35"/>
      <c r="B7" s="35" t="s">
        <v>5</v>
      </c>
      <c r="C7" s="35"/>
      <c r="D7" s="36"/>
      <c r="E7" s="37"/>
      <c r="F7" s="35"/>
      <c r="G7" s="35"/>
      <c r="H7" s="38"/>
      <c r="I7" s="38"/>
      <c r="J7" s="35"/>
      <c r="K7" s="37"/>
      <c r="L7" s="35"/>
    </row>
    <row r="8" spans="1:12">
      <c r="A8" s="35"/>
      <c r="B8" s="35" t="s">
        <v>6</v>
      </c>
      <c r="C8" s="35"/>
      <c r="D8" s="36"/>
      <c r="E8" s="37"/>
      <c r="F8" s="35"/>
      <c r="G8" s="35"/>
      <c r="H8" s="38"/>
      <c r="I8" s="38"/>
      <c r="J8" s="35"/>
      <c r="K8" s="37"/>
      <c r="L8" s="35"/>
    </row>
    <row r="9" spans="1:12">
      <c r="A9" s="35"/>
      <c r="B9" s="35"/>
      <c r="C9" s="35"/>
      <c r="D9" s="36"/>
      <c r="E9" s="37"/>
      <c r="F9" s="35"/>
      <c r="G9" s="35"/>
      <c r="H9" s="38"/>
      <c r="I9" s="38"/>
      <c r="J9" s="35"/>
      <c r="K9" s="37"/>
      <c r="L9" s="35"/>
    </row>
    <row r="10" spans="1:12" ht="15.6" customHeight="1">
      <c r="A10" s="74" t="s">
        <v>7</v>
      </c>
      <c r="B10" s="73" t="s">
        <v>112</v>
      </c>
      <c r="C10" s="73" t="s">
        <v>113</v>
      </c>
      <c r="D10" s="74" t="s">
        <v>114</v>
      </c>
      <c r="E10" s="74"/>
      <c r="F10" s="74"/>
      <c r="G10" s="74"/>
      <c r="H10" s="71" t="s">
        <v>16</v>
      </c>
      <c r="I10" s="71"/>
      <c r="J10" s="65" t="s">
        <v>111</v>
      </c>
      <c r="K10" s="68" t="s">
        <v>115</v>
      </c>
      <c r="L10" s="35"/>
    </row>
    <row r="11" spans="1:12" ht="14.45" customHeight="1">
      <c r="A11" s="74"/>
      <c r="B11" s="73"/>
      <c r="C11" s="73"/>
      <c r="D11" s="75" t="s">
        <v>12</v>
      </c>
      <c r="E11" s="76" t="s">
        <v>13</v>
      </c>
      <c r="F11" s="77" t="s">
        <v>14</v>
      </c>
      <c r="G11" s="77" t="s">
        <v>15</v>
      </c>
      <c r="H11" s="72" t="s">
        <v>17</v>
      </c>
      <c r="I11" s="72" t="s">
        <v>18</v>
      </c>
      <c r="J11" s="66"/>
      <c r="K11" s="69"/>
      <c r="L11" s="35"/>
    </row>
    <row r="12" spans="1:12" ht="14.25" customHeight="1">
      <c r="A12" s="74"/>
      <c r="B12" s="73"/>
      <c r="C12" s="73"/>
      <c r="D12" s="75"/>
      <c r="E12" s="76"/>
      <c r="F12" s="77"/>
      <c r="G12" s="77"/>
      <c r="H12" s="72"/>
      <c r="I12" s="72"/>
      <c r="J12" s="66"/>
      <c r="K12" s="69"/>
      <c r="L12" s="35"/>
    </row>
    <row r="13" spans="1:12" ht="5.25" customHeight="1">
      <c r="A13" s="74"/>
      <c r="B13" s="73"/>
      <c r="C13" s="73"/>
      <c r="D13" s="75"/>
      <c r="E13" s="76"/>
      <c r="F13" s="77"/>
      <c r="G13" s="77"/>
      <c r="H13" s="72"/>
      <c r="I13" s="72"/>
      <c r="J13" s="67"/>
      <c r="K13" s="70"/>
      <c r="L13" s="35"/>
    </row>
    <row r="14" spans="1:12" s="44" customFormat="1">
      <c r="A14" s="41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  <c r="G14" s="41">
        <v>7</v>
      </c>
      <c r="H14" s="41">
        <v>8</v>
      </c>
      <c r="I14" s="41">
        <v>9</v>
      </c>
      <c r="J14" s="42">
        <v>10</v>
      </c>
      <c r="K14" s="42">
        <v>11</v>
      </c>
      <c r="L14" s="43"/>
    </row>
    <row r="15" spans="1:12">
      <c r="A15" s="45" t="s">
        <v>8</v>
      </c>
      <c r="B15" s="11">
        <f>B54</f>
        <v>27695</v>
      </c>
      <c r="C15" s="11">
        <f>C54</f>
        <v>28442.33698</v>
      </c>
      <c r="D15" s="11">
        <f t="shared" ref="D15:F15" si="0">D54</f>
        <v>7270.3386</v>
      </c>
      <c r="E15" s="11">
        <f t="shared" si="0"/>
        <v>14539.877200000001</v>
      </c>
      <c r="F15" s="11">
        <f t="shared" si="0"/>
        <v>21799.546000000002</v>
      </c>
      <c r="G15" s="11">
        <f>G54</f>
        <v>29282.4846</v>
      </c>
      <c r="H15" s="11">
        <f>G15/B15*100</f>
        <v>105.73202599747246</v>
      </c>
      <c r="I15" s="11">
        <f>G15/C15*100</f>
        <v>102.95386282987495</v>
      </c>
      <c r="J15" s="11">
        <f>J54</f>
        <v>30519.163400000005</v>
      </c>
      <c r="K15" s="11">
        <f t="shared" ref="K15" si="1">K54</f>
        <v>30519.163400000005</v>
      </c>
      <c r="L15" s="35"/>
    </row>
    <row r="16" spans="1:12">
      <c r="A16" s="12" t="s">
        <v>9</v>
      </c>
      <c r="B16" s="11"/>
      <c r="C16" s="11"/>
      <c r="D16" s="11"/>
      <c r="E16" s="11"/>
      <c r="F16" s="11"/>
      <c r="G16" s="11" t="s">
        <v>110</v>
      </c>
      <c r="H16" s="11"/>
      <c r="I16" s="11"/>
      <c r="J16" s="11"/>
      <c r="K16" s="11"/>
      <c r="L16" s="35"/>
    </row>
    <row r="17" spans="1:12">
      <c r="A17" s="45" t="s">
        <v>128</v>
      </c>
      <c r="B17" s="11">
        <v>8638.6</v>
      </c>
      <c r="C17" s="11">
        <v>8794.99</v>
      </c>
      <c r="D17" s="11">
        <v>2384.3000000000002</v>
      </c>
      <c r="E17" s="11">
        <v>4768.6000000000004</v>
      </c>
      <c r="F17" s="11">
        <v>7153</v>
      </c>
      <c r="G17" s="11">
        <v>9537.2999999999993</v>
      </c>
      <c r="H17" s="11">
        <f t="shared" ref="H17:H23" si="2">G17/B17*100</f>
        <v>110.40330609126478</v>
      </c>
      <c r="I17" s="11">
        <f t="shared" ref="I17:I23" si="3">G17/C17*100</f>
        <v>108.44014603768737</v>
      </c>
      <c r="J17" s="11">
        <v>9626.7000000000007</v>
      </c>
      <c r="K17" s="11">
        <f t="shared" ref="K17:K23" si="4">J17</f>
        <v>9626.7000000000007</v>
      </c>
      <c r="L17" s="35"/>
    </row>
    <row r="18" spans="1:12">
      <c r="A18" s="45" t="s">
        <v>129</v>
      </c>
      <c r="B18" s="11">
        <v>2609.1999999999998</v>
      </c>
      <c r="C18" s="11">
        <f>C17*30.2%</f>
        <v>2656.08698</v>
      </c>
      <c r="D18" s="11">
        <f>D17*30.2%</f>
        <v>720.05860000000007</v>
      </c>
      <c r="E18" s="11">
        <f>E17*30.2%</f>
        <v>1440.1172000000001</v>
      </c>
      <c r="F18" s="11">
        <f>F17*30.2%</f>
        <v>2160.2060000000001</v>
      </c>
      <c r="G18" s="11">
        <f>G17*30.2%</f>
        <v>2880.2645999999995</v>
      </c>
      <c r="H18" s="11">
        <f t="shared" si="2"/>
        <v>110.38880116510808</v>
      </c>
      <c r="I18" s="11">
        <f t="shared" si="3"/>
        <v>108.44014603768734</v>
      </c>
      <c r="J18" s="11">
        <f>J17*30.2%</f>
        <v>2907.2634000000003</v>
      </c>
      <c r="K18" s="11">
        <f>K17*30.2%</f>
        <v>2907.2634000000003</v>
      </c>
      <c r="L18" s="35"/>
    </row>
    <row r="19" spans="1:12">
      <c r="A19" s="45" t="s">
        <v>130</v>
      </c>
      <c r="B19" s="11">
        <v>2601.5</v>
      </c>
      <c r="C19" s="11">
        <v>1940</v>
      </c>
      <c r="D19" s="11">
        <v>411.2</v>
      </c>
      <c r="E19" s="11">
        <v>822.4</v>
      </c>
      <c r="F19" s="11">
        <v>1233.5999999999999</v>
      </c>
      <c r="G19" s="11">
        <v>1744.8</v>
      </c>
      <c r="H19" s="11">
        <f t="shared" si="2"/>
        <v>67.068998654622334</v>
      </c>
      <c r="I19" s="11">
        <f t="shared" si="3"/>
        <v>89.938144329896915</v>
      </c>
      <c r="J19" s="11">
        <v>2042.2</v>
      </c>
      <c r="K19" s="11">
        <v>2042.2</v>
      </c>
      <c r="L19" s="35"/>
    </row>
    <row r="20" spans="1:12" ht="33" customHeight="1">
      <c r="A20" s="45" t="s">
        <v>131</v>
      </c>
      <c r="B20" s="11">
        <v>10649.4</v>
      </c>
      <c r="C20" s="11">
        <v>11520.5</v>
      </c>
      <c r="D20" s="11">
        <f>G20/4</f>
        <v>3024.13</v>
      </c>
      <c r="E20" s="11">
        <f>D20*2</f>
        <v>6048.26</v>
      </c>
      <c r="F20" s="11">
        <f>E20+D20</f>
        <v>9072.39</v>
      </c>
      <c r="G20" s="11">
        <v>12096.52</v>
      </c>
      <c r="H20" s="11">
        <f t="shared" si="2"/>
        <v>113.58874678385638</v>
      </c>
      <c r="I20" s="11">
        <f t="shared" si="3"/>
        <v>104.99995659910594</v>
      </c>
      <c r="J20" s="11">
        <v>12944</v>
      </c>
      <c r="K20" s="11">
        <v>12944</v>
      </c>
      <c r="L20" s="35"/>
    </row>
    <row r="21" spans="1:12">
      <c r="A21" s="45" t="s">
        <v>132</v>
      </c>
      <c r="B21" s="11">
        <v>1459.8</v>
      </c>
      <c r="C21" s="11">
        <v>1674.4</v>
      </c>
      <c r="D21" s="11">
        <v>409.3</v>
      </c>
      <c r="E21" s="11">
        <v>818.6</v>
      </c>
      <c r="F21" s="11">
        <v>1227.9000000000001</v>
      </c>
      <c r="G21" s="11">
        <v>1674.4</v>
      </c>
      <c r="H21" s="11">
        <f t="shared" si="2"/>
        <v>114.7006439238252</v>
      </c>
      <c r="I21" s="11">
        <f t="shared" si="3"/>
        <v>100</v>
      </c>
      <c r="J21" s="11">
        <v>1637.2</v>
      </c>
      <c r="K21" s="11">
        <f t="shared" si="4"/>
        <v>1637.2</v>
      </c>
      <c r="L21" s="35"/>
    </row>
    <row r="22" spans="1:12" ht="17.45" customHeight="1">
      <c r="A22" s="45" t="s">
        <v>133</v>
      </c>
      <c r="B22" s="11">
        <v>131.69999999999999</v>
      </c>
      <c r="C22" s="11">
        <v>688.4</v>
      </c>
      <c r="D22" s="11">
        <v>59.5</v>
      </c>
      <c r="E22" s="11">
        <v>119</v>
      </c>
      <c r="F22" s="11">
        <v>178.5</v>
      </c>
      <c r="G22" s="11">
        <v>238</v>
      </c>
      <c r="H22" s="11">
        <f t="shared" si="2"/>
        <v>180.71374335611239</v>
      </c>
      <c r="I22" s="11">
        <f t="shared" si="3"/>
        <v>34.572922719349222</v>
      </c>
      <c r="J22" s="11">
        <v>238</v>
      </c>
      <c r="K22" s="11">
        <v>238</v>
      </c>
      <c r="L22" s="35"/>
    </row>
    <row r="23" spans="1:12">
      <c r="A23" s="45" t="s">
        <v>134</v>
      </c>
      <c r="B23" s="11">
        <v>103.9</v>
      </c>
      <c r="C23" s="11">
        <v>149.80000000000001</v>
      </c>
      <c r="D23" s="11">
        <v>37.450000000000003</v>
      </c>
      <c r="E23" s="11">
        <f>D23*2</f>
        <v>74.900000000000006</v>
      </c>
      <c r="F23" s="11">
        <f>D23+E23</f>
        <v>112.35000000000001</v>
      </c>
      <c r="G23" s="11">
        <v>149.80000000000001</v>
      </c>
      <c r="H23" s="11">
        <f t="shared" si="2"/>
        <v>144.17709335899903</v>
      </c>
      <c r="I23" s="11">
        <f t="shared" si="3"/>
        <v>100</v>
      </c>
      <c r="J23" s="11">
        <v>149.80000000000001</v>
      </c>
      <c r="K23" s="11">
        <f t="shared" si="4"/>
        <v>149.80000000000001</v>
      </c>
      <c r="L23" s="35"/>
    </row>
    <row r="24" spans="1:12">
      <c r="A24" s="45" t="s">
        <v>135</v>
      </c>
      <c r="B24" s="11" t="s">
        <v>54</v>
      </c>
      <c r="C24" s="11" t="s">
        <v>54</v>
      </c>
      <c r="D24" s="11" t="s">
        <v>54</v>
      </c>
      <c r="E24" s="11" t="s">
        <v>54</v>
      </c>
      <c r="F24" s="11" t="s">
        <v>54</v>
      </c>
      <c r="G24" s="11" t="s">
        <v>54</v>
      </c>
      <c r="H24" s="11" t="s">
        <v>54</v>
      </c>
      <c r="I24" s="11" t="s">
        <v>54</v>
      </c>
      <c r="J24" s="11" t="s">
        <v>54</v>
      </c>
      <c r="K24" s="11" t="s">
        <v>54</v>
      </c>
      <c r="L24" s="35"/>
    </row>
    <row r="25" spans="1:12">
      <c r="A25" s="45" t="s">
        <v>136</v>
      </c>
      <c r="B25" s="11" t="s">
        <v>54</v>
      </c>
      <c r="C25" s="11" t="s">
        <v>54</v>
      </c>
      <c r="D25" s="11" t="s">
        <v>54</v>
      </c>
      <c r="E25" s="11" t="s">
        <v>54</v>
      </c>
      <c r="F25" s="11" t="s">
        <v>54</v>
      </c>
      <c r="G25" s="11" t="s">
        <v>54</v>
      </c>
      <c r="H25" s="11" t="s">
        <v>54</v>
      </c>
      <c r="I25" s="11" t="s">
        <v>54</v>
      </c>
      <c r="J25" s="11" t="s">
        <v>54</v>
      </c>
      <c r="K25" s="11" t="s">
        <v>54</v>
      </c>
      <c r="L25" s="35"/>
    </row>
    <row r="26" spans="1:12">
      <c r="A26" s="45" t="s">
        <v>137</v>
      </c>
      <c r="B26" s="11">
        <v>138.19999999999999</v>
      </c>
      <c r="C26" s="11">
        <v>145.30000000000001</v>
      </c>
      <c r="D26" s="11">
        <v>35.299999999999997</v>
      </c>
      <c r="E26" s="11">
        <v>70.599999999999994</v>
      </c>
      <c r="F26" s="11">
        <v>105.9</v>
      </c>
      <c r="G26" s="11">
        <v>146.80000000000001</v>
      </c>
      <c r="H26" s="11">
        <f>G26/B26*100</f>
        <v>106.22286541244574</v>
      </c>
      <c r="I26" s="11">
        <f>G26/C26*100</f>
        <v>101.03234686854783</v>
      </c>
      <c r="J26" s="11">
        <v>152.69999999999999</v>
      </c>
      <c r="K26" s="11">
        <v>152.69999999999999</v>
      </c>
      <c r="L26" s="35"/>
    </row>
    <row r="27" spans="1:12">
      <c r="A27" s="45" t="s">
        <v>138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35"/>
    </row>
    <row r="28" spans="1:12">
      <c r="A28" s="45" t="s">
        <v>139</v>
      </c>
      <c r="B28" s="11">
        <v>140.69999999999999</v>
      </c>
      <c r="C28" s="11">
        <v>142.4</v>
      </c>
      <c r="D28" s="11">
        <v>31.9</v>
      </c>
      <c r="E28" s="11">
        <v>63.5</v>
      </c>
      <c r="F28" s="11">
        <v>95.4</v>
      </c>
      <c r="G28" s="11">
        <v>142.4</v>
      </c>
      <c r="H28" s="11">
        <f>G28/B28*100</f>
        <v>101.20824449182659</v>
      </c>
      <c r="I28" s="11">
        <f>G28/C28*100</f>
        <v>100</v>
      </c>
      <c r="J28" s="11">
        <v>142.4</v>
      </c>
      <c r="K28" s="11">
        <f>J28</f>
        <v>142.4</v>
      </c>
      <c r="L28" s="35"/>
    </row>
    <row r="29" spans="1:12">
      <c r="A29" s="45" t="s">
        <v>10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35"/>
    </row>
    <row r="30" spans="1:12">
      <c r="A30" s="45" t="s">
        <v>163</v>
      </c>
      <c r="B30" s="14">
        <v>7.2</v>
      </c>
      <c r="C30" s="11">
        <v>27.9</v>
      </c>
      <c r="D30" s="11">
        <v>5.5</v>
      </c>
      <c r="E30" s="11">
        <v>11</v>
      </c>
      <c r="F30" s="11">
        <v>16.5</v>
      </c>
      <c r="G30" s="11">
        <v>22.9</v>
      </c>
      <c r="H30" s="11">
        <f>G30/B30*100</f>
        <v>318.05555555555554</v>
      </c>
      <c r="I30" s="11">
        <f t="shared" ref="I30:I43" si="5">G30/C30*100</f>
        <v>82.078853046594986</v>
      </c>
      <c r="J30" s="11">
        <v>23.8</v>
      </c>
      <c r="K30" s="11">
        <v>23.8</v>
      </c>
      <c r="L30" s="35"/>
    </row>
    <row r="31" spans="1:12">
      <c r="A31" s="45" t="s">
        <v>140</v>
      </c>
      <c r="B31" s="14">
        <v>34.299999999999997</v>
      </c>
      <c r="C31" s="11">
        <v>41.5</v>
      </c>
      <c r="D31" s="11">
        <v>11.1</v>
      </c>
      <c r="E31" s="11">
        <v>22.1</v>
      </c>
      <c r="F31" s="11">
        <v>33.200000000000003</v>
      </c>
      <c r="G31" s="11">
        <v>46</v>
      </c>
      <c r="H31" s="11">
        <f>G31/B31*100</f>
        <v>134.11078717201167</v>
      </c>
      <c r="I31" s="11">
        <f t="shared" si="5"/>
        <v>110.8433734939759</v>
      </c>
      <c r="J31" s="11">
        <v>47.8</v>
      </c>
      <c r="K31" s="11">
        <v>47.8</v>
      </c>
      <c r="L31" s="35"/>
    </row>
    <row r="32" spans="1:12">
      <c r="A32" s="45" t="s">
        <v>141</v>
      </c>
      <c r="B32" s="11">
        <v>19.100000000000001</v>
      </c>
      <c r="C32" s="11">
        <v>8.5</v>
      </c>
      <c r="D32" s="11">
        <v>2.2999999999999998</v>
      </c>
      <c r="E32" s="11">
        <v>4.7</v>
      </c>
      <c r="F32" s="11">
        <v>7</v>
      </c>
      <c r="G32" s="11">
        <v>9.6999999999999993</v>
      </c>
      <c r="H32" s="11">
        <f>G32/B32*100</f>
        <v>50.785340314136121</v>
      </c>
      <c r="I32" s="11">
        <f t="shared" si="5"/>
        <v>114.11764705882352</v>
      </c>
      <c r="J32" s="11">
        <v>10.1</v>
      </c>
      <c r="K32" s="11">
        <v>10.1</v>
      </c>
      <c r="L32" s="35"/>
    </row>
    <row r="33" spans="1:12">
      <c r="A33" s="45" t="s">
        <v>142</v>
      </c>
      <c r="B33" s="14">
        <v>84.7</v>
      </c>
      <c r="C33" s="11">
        <v>90</v>
      </c>
      <c r="D33" s="11">
        <v>17.7</v>
      </c>
      <c r="E33" s="11">
        <v>35.5</v>
      </c>
      <c r="F33" s="11">
        <v>53.2</v>
      </c>
      <c r="G33" s="11">
        <v>73.7</v>
      </c>
      <c r="H33" s="11">
        <f>G33/B33*100</f>
        <v>87.012987012987011</v>
      </c>
      <c r="I33" s="11">
        <f t="shared" si="5"/>
        <v>81.888888888888886</v>
      </c>
      <c r="J33" s="11">
        <v>76.7</v>
      </c>
      <c r="K33" s="11">
        <v>76.7</v>
      </c>
      <c r="L33" s="35"/>
    </row>
    <row r="34" spans="1:12" ht="25.5">
      <c r="A34" s="45" t="s">
        <v>143</v>
      </c>
      <c r="B34" s="11">
        <v>0</v>
      </c>
      <c r="C34" s="11">
        <v>18.8</v>
      </c>
      <c r="D34" s="11">
        <v>5.8</v>
      </c>
      <c r="E34" s="11">
        <v>11.7</v>
      </c>
      <c r="F34" s="11">
        <v>17.5</v>
      </c>
      <c r="G34" s="11">
        <v>24.2</v>
      </c>
      <c r="H34" s="11">
        <v>0</v>
      </c>
      <c r="I34" s="11">
        <f t="shared" si="5"/>
        <v>128.72340425531914</v>
      </c>
      <c r="J34" s="11">
        <v>25.2</v>
      </c>
      <c r="K34" s="11">
        <v>25.2</v>
      </c>
      <c r="L34" s="35"/>
    </row>
    <row r="35" spans="1:12">
      <c r="A35" s="45" t="s">
        <v>144</v>
      </c>
      <c r="B35" s="14">
        <v>4.5</v>
      </c>
      <c r="C35" s="11">
        <v>13.8</v>
      </c>
      <c r="D35" s="11">
        <v>2.5</v>
      </c>
      <c r="E35" s="11">
        <v>5.3</v>
      </c>
      <c r="F35" s="11">
        <v>10.3</v>
      </c>
      <c r="G35" s="11">
        <v>13.8</v>
      </c>
      <c r="H35" s="11">
        <f t="shared" ref="H35:H41" si="6">G35/B35*100</f>
        <v>306.66666666666669</v>
      </c>
      <c r="I35" s="11">
        <f t="shared" si="5"/>
        <v>100</v>
      </c>
      <c r="J35" s="11">
        <v>13.8</v>
      </c>
      <c r="K35" s="11">
        <f t="shared" ref="K35" si="7">J35</f>
        <v>13.8</v>
      </c>
      <c r="L35" s="35"/>
    </row>
    <row r="36" spans="1:12">
      <c r="A36" s="45" t="s">
        <v>157</v>
      </c>
      <c r="B36" s="14">
        <v>205.3</v>
      </c>
      <c r="C36" s="11">
        <v>95</v>
      </c>
      <c r="D36" s="11">
        <v>46</v>
      </c>
      <c r="E36" s="11">
        <v>92</v>
      </c>
      <c r="F36" s="11">
        <v>138</v>
      </c>
      <c r="G36" s="11">
        <v>191.4</v>
      </c>
      <c r="H36" s="11">
        <f t="shared" si="6"/>
        <v>93.229420360448117</v>
      </c>
      <c r="I36" s="11">
        <f t="shared" si="5"/>
        <v>201.47368421052633</v>
      </c>
      <c r="J36" s="11">
        <v>199</v>
      </c>
      <c r="K36" s="11">
        <v>199</v>
      </c>
      <c r="L36" s="35"/>
    </row>
    <row r="37" spans="1:12">
      <c r="A37" s="45" t="s">
        <v>158</v>
      </c>
      <c r="B37" s="46">
        <v>49.7</v>
      </c>
      <c r="C37" s="11">
        <v>51.73</v>
      </c>
      <c r="D37" s="11">
        <v>11</v>
      </c>
      <c r="E37" s="11">
        <v>22</v>
      </c>
      <c r="F37" s="11">
        <v>33</v>
      </c>
      <c r="G37" s="11">
        <v>45.8</v>
      </c>
      <c r="H37" s="11">
        <f t="shared" si="6"/>
        <v>92.152917505030175</v>
      </c>
      <c r="I37" s="11">
        <f t="shared" si="5"/>
        <v>88.536632514981633</v>
      </c>
      <c r="J37" s="11">
        <v>47.6</v>
      </c>
      <c r="K37" s="11">
        <v>47.6</v>
      </c>
      <c r="L37" s="35"/>
    </row>
    <row r="38" spans="1:12">
      <c r="A38" s="45" t="s">
        <v>159</v>
      </c>
      <c r="B38" s="11">
        <v>0</v>
      </c>
      <c r="C38" s="11">
        <v>0</v>
      </c>
      <c r="D38" s="11" t="s">
        <v>54</v>
      </c>
      <c r="E38" s="11" t="s">
        <v>54</v>
      </c>
      <c r="F38" s="11" t="s">
        <v>54</v>
      </c>
      <c r="G38" s="11" t="s">
        <v>54</v>
      </c>
      <c r="H38" s="11" t="s">
        <v>54</v>
      </c>
      <c r="I38" s="11" t="s">
        <v>54</v>
      </c>
      <c r="J38" s="11" t="s">
        <v>54</v>
      </c>
      <c r="K38" s="11" t="s">
        <v>54</v>
      </c>
      <c r="L38" s="35"/>
    </row>
    <row r="39" spans="1:12">
      <c r="A39" s="45" t="s">
        <v>145</v>
      </c>
      <c r="B39" s="11"/>
      <c r="C39" s="11" t="s">
        <v>54</v>
      </c>
      <c r="D39" s="11" t="s">
        <v>54</v>
      </c>
      <c r="E39" s="11" t="s">
        <v>54</v>
      </c>
      <c r="F39" s="11" t="s">
        <v>54</v>
      </c>
      <c r="G39" s="11" t="s">
        <v>54</v>
      </c>
      <c r="H39" s="11" t="s">
        <v>54</v>
      </c>
      <c r="I39" s="11" t="s">
        <v>54</v>
      </c>
      <c r="J39" s="11" t="s">
        <v>54</v>
      </c>
      <c r="K39" s="11" t="s">
        <v>54</v>
      </c>
      <c r="L39" s="35"/>
    </row>
    <row r="40" spans="1:12">
      <c r="A40" s="45" t="s">
        <v>160</v>
      </c>
      <c r="B40" s="46">
        <v>21.6</v>
      </c>
      <c r="C40" s="11">
        <v>21.6</v>
      </c>
      <c r="D40" s="11">
        <f>C40/4</f>
        <v>5.4</v>
      </c>
      <c r="E40" s="11">
        <v>10.8</v>
      </c>
      <c r="F40" s="11">
        <v>16.2</v>
      </c>
      <c r="G40" s="11">
        <v>21.6</v>
      </c>
      <c r="H40" s="11">
        <f t="shared" si="6"/>
        <v>100</v>
      </c>
      <c r="I40" s="11">
        <f t="shared" si="5"/>
        <v>100</v>
      </c>
      <c r="J40" s="11">
        <v>21.6</v>
      </c>
      <c r="K40" s="11">
        <f t="shared" ref="K40:K52" si="8">J40</f>
        <v>21.6</v>
      </c>
      <c r="L40" s="35"/>
    </row>
    <row r="41" spans="1:12">
      <c r="A41" s="45" t="s">
        <v>146</v>
      </c>
      <c r="B41" s="46">
        <v>58.1</v>
      </c>
      <c r="C41" s="11">
        <v>89.1</v>
      </c>
      <c r="D41" s="11">
        <v>16.7</v>
      </c>
      <c r="E41" s="11">
        <v>43</v>
      </c>
      <c r="F41" s="11">
        <v>66.8</v>
      </c>
      <c r="G41" s="11">
        <v>92.7</v>
      </c>
      <c r="H41" s="11">
        <f t="shared" si="6"/>
        <v>159.55249569707402</v>
      </c>
      <c r="I41" s="11">
        <f t="shared" si="5"/>
        <v>104.04040404040404</v>
      </c>
      <c r="J41" s="11">
        <v>96.4</v>
      </c>
      <c r="K41" s="11">
        <v>96.4</v>
      </c>
      <c r="L41" s="35"/>
    </row>
    <row r="42" spans="1:12">
      <c r="A42" s="45" t="s">
        <v>147</v>
      </c>
      <c r="B42" s="11">
        <v>5.9</v>
      </c>
      <c r="C42" s="11">
        <v>5.9</v>
      </c>
      <c r="D42" s="11">
        <v>2.5</v>
      </c>
      <c r="E42" s="11">
        <v>3.4</v>
      </c>
      <c r="F42" s="11">
        <v>3.4</v>
      </c>
      <c r="G42" s="11">
        <v>6.1</v>
      </c>
      <c r="H42" s="11">
        <f>G42/B42*100</f>
        <v>103.38983050847457</v>
      </c>
      <c r="I42" s="11">
        <f t="shared" si="5"/>
        <v>103.38983050847457</v>
      </c>
      <c r="J42" s="11">
        <v>6.4</v>
      </c>
      <c r="K42" s="11">
        <v>6.4</v>
      </c>
      <c r="L42" s="35"/>
    </row>
    <row r="43" spans="1:12" ht="47.45" customHeight="1">
      <c r="A43" s="45" t="s">
        <v>148</v>
      </c>
      <c r="B43" s="11">
        <v>12.4</v>
      </c>
      <c r="C43" s="11">
        <v>19.399999999999999</v>
      </c>
      <c r="D43" s="11">
        <v>5</v>
      </c>
      <c r="E43" s="11">
        <v>10</v>
      </c>
      <c r="F43" s="11">
        <v>15</v>
      </c>
      <c r="G43" s="11">
        <v>20.8</v>
      </c>
      <c r="H43" s="11">
        <f>G43/B43*100</f>
        <v>167.74193548387098</v>
      </c>
      <c r="I43" s="11">
        <f t="shared" si="5"/>
        <v>107.21649484536084</v>
      </c>
      <c r="J43" s="11">
        <v>21.6</v>
      </c>
      <c r="K43" s="11">
        <v>21.6</v>
      </c>
      <c r="L43" s="35"/>
    </row>
    <row r="44" spans="1:12">
      <c r="A44" s="45" t="s">
        <v>149</v>
      </c>
      <c r="B44" s="11"/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 t="s">
        <v>54</v>
      </c>
      <c r="I44" s="11" t="s">
        <v>54</v>
      </c>
      <c r="J44" s="11">
        <v>0</v>
      </c>
      <c r="K44" s="11">
        <f t="shared" si="8"/>
        <v>0</v>
      </c>
      <c r="L44" s="35"/>
    </row>
    <row r="45" spans="1:12">
      <c r="A45" s="45" t="s">
        <v>161</v>
      </c>
      <c r="B45" s="46">
        <v>36</v>
      </c>
      <c r="C45" s="11">
        <v>36</v>
      </c>
      <c r="D45" s="11">
        <v>9</v>
      </c>
      <c r="E45" s="11">
        <v>9</v>
      </c>
      <c r="F45" s="11">
        <v>0</v>
      </c>
      <c r="G45" s="11">
        <v>18</v>
      </c>
      <c r="H45" s="11">
        <f>G45/B45*100</f>
        <v>50</v>
      </c>
      <c r="I45" s="11">
        <f t="shared" ref="I45:I50" si="9">G45/C45*100</f>
        <v>50</v>
      </c>
      <c r="J45" s="11">
        <v>0</v>
      </c>
      <c r="K45" s="11">
        <v>0</v>
      </c>
      <c r="L45" s="35"/>
    </row>
    <row r="46" spans="1:12">
      <c r="A46" s="45" t="s">
        <v>162</v>
      </c>
      <c r="B46" s="14">
        <v>5.2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>G46/B46*100</f>
        <v>0</v>
      </c>
      <c r="I46" s="11">
        <v>0</v>
      </c>
      <c r="J46" s="11">
        <v>0</v>
      </c>
      <c r="K46" s="11">
        <v>0</v>
      </c>
      <c r="L46" s="35"/>
    </row>
    <row r="47" spans="1:12">
      <c r="A47" s="45" t="s">
        <v>150</v>
      </c>
      <c r="B47" s="14">
        <v>34.6</v>
      </c>
      <c r="C47" s="47">
        <v>0</v>
      </c>
      <c r="D47" s="11">
        <v>4.0999999999999996</v>
      </c>
      <c r="E47" s="11">
        <v>8.3000000000000007</v>
      </c>
      <c r="F47" s="47">
        <v>12.5</v>
      </c>
      <c r="G47" s="47">
        <v>17.3</v>
      </c>
      <c r="H47" s="11">
        <f>G47/B47*100</f>
        <v>50</v>
      </c>
      <c r="I47" s="11">
        <v>0</v>
      </c>
      <c r="J47" s="11">
        <v>18</v>
      </c>
      <c r="K47" s="11">
        <v>18</v>
      </c>
      <c r="L47" s="35"/>
    </row>
    <row r="48" spans="1:12">
      <c r="A48" s="45" t="s">
        <v>151</v>
      </c>
      <c r="B48" s="14">
        <v>9.6999999999999993</v>
      </c>
      <c r="C48" s="47">
        <v>40.700000000000003</v>
      </c>
      <c r="D48" s="11">
        <v>5.7</v>
      </c>
      <c r="E48" s="11">
        <v>11.4</v>
      </c>
      <c r="F48" s="47">
        <v>17.100000000000001</v>
      </c>
      <c r="G48" s="47">
        <v>23.7</v>
      </c>
      <c r="H48" s="11" t="s">
        <v>54</v>
      </c>
      <c r="I48" s="11">
        <f t="shared" si="9"/>
        <v>58.23095823095823</v>
      </c>
      <c r="J48" s="11">
        <v>24.7</v>
      </c>
      <c r="K48" s="11">
        <v>24.7</v>
      </c>
      <c r="L48" s="35"/>
    </row>
    <row r="49" spans="1:12">
      <c r="A49" s="45" t="s">
        <v>152</v>
      </c>
      <c r="B49" s="14">
        <v>0</v>
      </c>
      <c r="C49" s="11">
        <v>14.8</v>
      </c>
      <c r="D49" s="11">
        <v>0</v>
      </c>
      <c r="E49" s="11">
        <v>0</v>
      </c>
      <c r="F49" s="11">
        <v>0</v>
      </c>
      <c r="G49" s="11">
        <v>15.4</v>
      </c>
      <c r="H49" s="11">
        <v>0</v>
      </c>
      <c r="I49" s="11">
        <f t="shared" si="9"/>
        <v>104.05405405405406</v>
      </c>
      <c r="J49" s="11">
        <v>16</v>
      </c>
      <c r="K49" s="11">
        <v>16</v>
      </c>
      <c r="L49" s="35"/>
    </row>
    <row r="50" spans="1:12">
      <c r="A50" s="45" t="s">
        <v>153</v>
      </c>
      <c r="B50" s="11">
        <v>30</v>
      </c>
      <c r="C50" s="11">
        <v>51.73</v>
      </c>
      <c r="D50" s="11">
        <v>6.9</v>
      </c>
      <c r="E50" s="11">
        <v>13.7</v>
      </c>
      <c r="F50" s="11">
        <v>20.6</v>
      </c>
      <c r="G50" s="11">
        <v>28.5</v>
      </c>
      <c r="H50" s="11">
        <f>F50/B50*100</f>
        <v>68.666666666666671</v>
      </c>
      <c r="I50" s="11">
        <f t="shared" si="9"/>
        <v>55.093756040982022</v>
      </c>
      <c r="J50" s="11">
        <v>29.6</v>
      </c>
      <c r="K50" s="11">
        <v>29.6</v>
      </c>
      <c r="L50" s="35"/>
    </row>
    <row r="51" spans="1:12">
      <c r="A51" s="45" t="s">
        <v>192</v>
      </c>
      <c r="B51" s="11">
        <v>0</v>
      </c>
      <c r="C51" s="11">
        <v>104</v>
      </c>
      <c r="D51" s="11" t="s">
        <v>54</v>
      </c>
      <c r="E51" s="11" t="s">
        <v>54</v>
      </c>
      <c r="F51" s="11" t="s">
        <v>54</v>
      </c>
      <c r="G51" s="11" t="s">
        <v>54</v>
      </c>
      <c r="H51" s="11" t="s">
        <v>54</v>
      </c>
      <c r="I51" s="11" t="s">
        <v>54</v>
      </c>
      <c r="J51" s="11" t="s">
        <v>54</v>
      </c>
      <c r="K51" s="11" t="s">
        <v>54</v>
      </c>
      <c r="L51" s="35"/>
    </row>
    <row r="52" spans="1:12">
      <c r="A52" s="45" t="s">
        <v>154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0.6</v>
      </c>
      <c r="H52" s="11" t="s">
        <v>54</v>
      </c>
      <c r="I52" s="11">
        <v>0</v>
      </c>
      <c r="J52" s="11">
        <v>0.6</v>
      </c>
      <c r="K52" s="11">
        <f t="shared" si="8"/>
        <v>0.6</v>
      </c>
      <c r="L52" s="35"/>
    </row>
    <row r="53" spans="1:12">
      <c r="A53" s="45" t="s">
        <v>155</v>
      </c>
      <c r="B53" s="14">
        <v>1222</v>
      </c>
      <c r="C53" s="14">
        <f t="shared" ref="C53:K53" si="10">SUM(C30:C52)</f>
        <v>730.46</v>
      </c>
      <c r="D53" s="14">
        <f t="shared" si="10"/>
        <v>157.19999999999999</v>
      </c>
      <c r="E53" s="14">
        <f t="shared" si="10"/>
        <v>313.89999999999998</v>
      </c>
      <c r="F53" s="14">
        <f t="shared" si="10"/>
        <v>460.30000000000007</v>
      </c>
      <c r="G53" s="14">
        <f t="shared" si="10"/>
        <v>672.2</v>
      </c>
      <c r="H53" s="14">
        <f t="shared" si="10"/>
        <v>1781.3646029429215</v>
      </c>
      <c r="I53" s="14">
        <f t="shared" si="10"/>
        <v>1589.6879811893441</v>
      </c>
      <c r="J53" s="14">
        <f t="shared" si="10"/>
        <v>678.90000000000009</v>
      </c>
      <c r="K53" s="14">
        <f t="shared" si="10"/>
        <v>678.90000000000009</v>
      </c>
      <c r="L53" s="51"/>
    </row>
    <row r="54" spans="1:12">
      <c r="A54" s="45" t="s">
        <v>156</v>
      </c>
      <c r="B54" s="14">
        <f>B17+B18+B19+B20+B21+B22+B23+B26+B28+B53</f>
        <v>27695</v>
      </c>
      <c r="C54" s="14">
        <f>C17+C18+C19+C20+C21+C22+C23+C26+C28+C53</f>
        <v>28442.33698</v>
      </c>
      <c r="D54" s="14">
        <f>D17+D18+D19+D20+D21+D22+D23+D26+D28+D53</f>
        <v>7270.3386</v>
      </c>
      <c r="E54" s="14">
        <f>E17+E18+E19+E20+E21+E22+E23+E26+E28+E53</f>
        <v>14539.877200000001</v>
      </c>
      <c r="F54" s="14">
        <f>F17+F18+F19+F20+F21+F22+F23+F26+F28+F53</f>
        <v>21799.546000000002</v>
      </c>
      <c r="G54" s="14">
        <f t="shared" ref="G54:K54" si="11">G17+G18+G19+G20+G21+G22+G23+G26+G28+G53</f>
        <v>29282.4846</v>
      </c>
      <c r="H54" s="14">
        <f t="shared" si="11"/>
        <v>2829.8370461809818</v>
      </c>
      <c r="I54" s="14">
        <f t="shared" si="11"/>
        <v>2437.111643781619</v>
      </c>
      <c r="J54" s="14">
        <f t="shared" si="11"/>
        <v>30519.163400000005</v>
      </c>
      <c r="K54" s="14">
        <f t="shared" si="11"/>
        <v>30519.163400000005</v>
      </c>
      <c r="L54" s="35"/>
    </row>
  </sheetData>
  <mergeCells count="13">
    <mergeCell ref="B10:B13"/>
    <mergeCell ref="A10:A13"/>
    <mergeCell ref="C10:C13"/>
    <mergeCell ref="D10:G10"/>
    <mergeCell ref="D11:D13"/>
    <mergeCell ref="E11:E13"/>
    <mergeCell ref="F11:F13"/>
    <mergeCell ref="G11:G13"/>
    <mergeCell ref="J10:J13"/>
    <mergeCell ref="K10:K13"/>
    <mergeCell ref="H10:I10"/>
    <mergeCell ref="H11:H13"/>
    <mergeCell ref="I11:I13"/>
  </mergeCells>
  <pageMargins left="0.31496062992125984" right="0.31496062992125984" top="0.74803149606299213" bottom="0" header="0.31496062992125984" footer="0.31496062992125984"/>
  <pageSetup paperSize="9" scale="5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A26" sqref="A26:J44"/>
    </sheetView>
  </sheetViews>
  <sheetFormatPr defaultColWidth="9.140625" defaultRowHeight="15"/>
  <cols>
    <col min="1" max="1" width="6.140625" style="1" customWidth="1"/>
    <col min="2" max="2" width="39" style="1" customWidth="1"/>
    <col min="3" max="4" width="9.140625" style="1"/>
    <col min="5" max="5" width="8.85546875" style="1" customWidth="1"/>
    <col min="6" max="6" width="8.5703125" style="1" customWidth="1"/>
    <col min="7" max="7" width="8.7109375" style="1" customWidth="1"/>
    <col min="8" max="8" width="9.28515625" style="1" customWidth="1"/>
    <col min="9" max="9" width="10.28515625" style="1" customWidth="1"/>
    <col min="10" max="10" width="9.7109375" style="1" customWidth="1"/>
    <col min="11" max="16384" width="9.140625" style="1"/>
  </cols>
  <sheetData>
    <row r="1" spans="1:13">
      <c r="A1" s="6"/>
      <c r="B1" s="78" t="s">
        <v>26</v>
      </c>
      <c r="C1" s="78"/>
      <c r="D1" s="78"/>
      <c r="E1" s="78"/>
      <c r="F1" s="78"/>
      <c r="G1" s="78"/>
      <c r="H1" s="78"/>
      <c r="I1" s="78"/>
      <c r="J1" s="6"/>
      <c r="K1" s="6"/>
      <c r="L1" s="6"/>
      <c r="M1" s="6"/>
    </row>
    <row r="2" spans="1:13" ht="30" customHeight="1">
      <c r="A2" s="79" t="s">
        <v>20</v>
      </c>
      <c r="B2" s="79" t="s">
        <v>27</v>
      </c>
      <c r="C2" s="79" t="s">
        <v>116</v>
      </c>
      <c r="D2" s="79" t="s">
        <v>117</v>
      </c>
      <c r="E2" s="79" t="s">
        <v>114</v>
      </c>
      <c r="F2" s="79" t="s">
        <v>28</v>
      </c>
      <c r="G2" s="79"/>
      <c r="H2" s="79"/>
      <c r="I2" s="79" t="s">
        <v>95</v>
      </c>
      <c r="J2" s="79"/>
      <c r="K2" s="80" t="s">
        <v>111</v>
      </c>
      <c r="L2" s="80" t="s">
        <v>115</v>
      </c>
      <c r="M2" s="6"/>
    </row>
    <row r="3" spans="1:13" ht="62.45" customHeight="1">
      <c r="A3" s="79"/>
      <c r="B3" s="79"/>
      <c r="C3" s="79"/>
      <c r="D3" s="79"/>
      <c r="E3" s="79"/>
      <c r="F3" s="26" t="s">
        <v>12</v>
      </c>
      <c r="G3" s="26" t="s">
        <v>13</v>
      </c>
      <c r="H3" s="26" t="s">
        <v>14</v>
      </c>
      <c r="I3" s="26" t="s">
        <v>29</v>
      </c>
      <c r="J3" s="26" t="s">
        <v>30</v>
      </c>
      <c r="K3" s="81"/>
      <c r="L3" s="81"/>
      <c r="M3" s="6"/>
    </row>
    <row r="4" spans="1:13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9">
        <v>11</v>
      </c>
      <c r="L4" s="9">
        <v>12</v>
      </c>
      <c r="M4" s="6"/>
    </row>
    <row r="5" spans="1:13" ht="34.15" customHeight="1">
      <c r="A5" s="26" t="s">
        <v>31</v>
      </c>
      <c r="B5" s="27" t="s">
        <v>32</v>
      </c>
      <c r="C5" s="11">
        <v>22991</v>
      </c>
      <c r="D5" s="11">
        <f>'2'!I11</f>
        <v>24418.639999999999</v>
      </c>
      <c r="E5" s="11">
        <f>'2'!J11</f>
        <v>25052.43</v>
      </c>
      <c r="F5" s="11">
        <f>E5/4</f>
        <v>6263.1075000000001</v>
      </c>
      <c r="G5" s="11">
        <f>F5*2</f>
        <v>12526.215</v>
      </c>
      <c r="H5" s="11">
        <f>G5+F5</f>
        <v>18789.322500000002</v>
      </c>
      <c r="I5" s="10">
        <f>E5/C5*100</f>
        <v>108.96624766212865</v>
      </c>
      <c r="J5" s="10">
        <f>E5/D5*100</f>
        <v>102.59551719506084</v>
      </c>
      <c r="K5" s="11">
        <v>26213.7</v>
      </c>
      <c r="L5" s="11">
        <v>26213.7</v>
      </c>
      <c r="M5" s="6"/>
    </row>
    <row r="6" spans="1:13" ht="35.450000000000003" customHeight="1">
      <c r="A6" s="26" t="s">
        <v>33</v>
      </c>
      <c r="B6" s="27" t="s">
        <v>34</v>
      </c>
      <c r="C6" s="11">
        <v>22991</v>
      </c>
      <c r="D6" s="11">
        <f>D5</f>
        <v>24418.639999999999</v>
      </c>
      <c r="E6" s="11">
        <f>E5</f>
        <v>25052.43</v>
      </c>
      <c r="F6" s="11">
        <f>F5</f>
        <v>6263.1075000000001</v>
      </c>
      <c r="G6" s="11">
        <f>F6*2</f>
        <v>12526.215</v>
      </c>
      <c r="H6" s="11">
        <f>G6+F6</f>
        <v>18789.322500000002</v>
      </c>
      <c r="I6" s="10">
        <f t="shared" ref="I6:I13" si="0">E6/C6*100</f>
        <v>108.96624766212865</v>
      </c>
      <c r="J6" s="10">
        <f>E6/D6*100</f>
        <v>102.59551719506084</v>
      </c>
      <c r="K6" s="11">
        <v>26213.7</v>
      </c>
      <c r="L6" s="11">
        <v>26213.7</v>
      </c>
      <c r="M6" s="6"/>
    </row>
    <row r="7" spans="1:13" ht="62.45" customHeight="1">
      <c r="A7" s="26" t="s">
        <v>35</v>
      </c>
      <c r="B7" s="18" t="s">
        <v>36</v>
      </c>
      <c r="C7" s="11">
        <v>27695</v>
      </c>
      <c r="D7" s="11">
        <f>'прил 1.2'!C15</f>
        <v>28442.33698</v>
      </c>
      <c r="E7" s="11">
        <v>29282.5</v>
      </c>
      <c r="F7" s="11">
        <f>'прил 1.2'!D54</f>
        <v>7270.3386</v>
      </c>
      <c r="G7" s="11">
        <f>'прил 1.2'!E54</f>
        <v>14539.877200000001</v>
      </c>
      <c r="H7" s="11">
        <f>'прил 1.2'!F54</f>
        <v>21799.546000000002</v>
      </c>
      <c r="I7" s="10">
        <f t="shared" si="0"/>
        <v>105.73208160317746</v>
      </c>
      <c r="J7" s="10">
        <f>E7/D7*100</f>
        <v>102.95391697451157</v>
      </c>
      <c r="K7" s="11">
        <v>30519.200000000001</v>
      </c>
      <c r="L7" s="11">
        <v>30519.200000000001</v>
      </c>
      <c r="M7" s="6"/>
    </row>
    <row r="8" spans="1:13" ht="15.6" customHeight="1">
      <c r="A8" s="26" t="s">
        <v>37</v>
      </c>
      <c r="B8" s="27" t="s">
        <v>38</v>
      </c>
      <c r="C8" s="11">
        <f t="shared" ref="C8:E8" si="1">C6-C7</f>
        <v>-4704</v>
      </c>
      <c r="D8" s="11">
        <f t="shared" si="1"/>
        <v>-4023.6969800000006</v>
      </c>
      <c r="E8" s="10">
        <f t="shared" si="1"/>
        <v>-4230.07</v>
      </c>
      <c r="F8" s="11">
        <f t="shared" ref="F8:H8" si="2">F6-F7</f>
        <v>-1007.2311</v>
      </c>
      <c r="G8" s="11">
        <f t="shared" si="2"/>
        <v>-2013.6622000000007</v>
      </c>
      <c r="H8" s="10">
        <f t="shared" si="2"/>
        <v>-3010.2235000000001</v>
      </c>
      <c r="I8" s="10" t="s">
        <v>54</v>
      </c>
      <c r="J8" s="10" t="s">
        <v>54</v>
      </c>
      <c r="K8" s="10">
        <f t="shared" ref="K8" si="3">K6-K7</f>
        <v>-4305.5</v>
      </c>
      <c r="L8" s="10">
        <f t="shared" ref="L8" si="4">L6-L7</f>
        <v>-4305.5</v>
      </c>
      <c r="M8" s="6"/>
    </row>
    <row r="9" spans="1:13">
      <c r="A9" s="26" t="s">
        <v>39</v>
      </c>
      <c r="B9" s="27" t="s">
        <v>40</v>
      </c>
      <c r="C9" s="10" t="s">
        <v>54</v>
      </c>
      <c r="D9" s="10" t="s">
        <v>54</v>
      </c>
      <c r="E9" s="10" t="s">
        <v>54</v>
      </c>
      <c r="F9" s="10" t="s">
        <v>54</v>
      </c>
      <c r="G9" s="10" t="s">
        <v>54</v>
      </c>
      <c r="H9" s="10" t="s">
        <v>54</v>
      </c>
      <c r="I9" s="10" t="s">
        <v>54</v>
      </c>
      <c r="J9" s="10" t="s">
        <v>54</v>
      </c>
      <c r="K9" s="10" t="s">
        <v>54</v>
      </c>
      <c r="L9" s="10" t="s">
        <v>54</v>
      </c>
      <c r="M9" s="6"/>
    </row>
    <row r="10" spans="1:13" ht="16.149999999999999" customHeight="1">
      <c r="A10" s="26" t="s">
        <v>41</v>
      </c>
      <c r="B10" s="27" t="s">
        <v>42</v>
      </c>
      <c r="C10" s="11">
        <f>C12+C13+C15+C14</f>
        <v>4470.34</v>
      </c>
      <c r="D10" s="11">
        <f>D12+D13</f>
        <v>4429.0200000000004</v>
      </c>
      <c r="E10" s="10">
        <f t="shared" ref="E10" si="5">E12+E13</f>
        <v>4429</v>
      </c>
      <c r="F10" s="11">
        <f>F12+F13</f>
        <v>1124.25</v>
      </c>
      <c r="G10" s="11">
        <f>G12+G13</f>
        <v>2248.6</v>
      </c>
      <c r="H10" s="11">
        <f>H12+H13</f>
        <v>3080</v>
      </c>
      <c r="I10" s="11">
        <f t="shared" si="0"/>
        <v>99.075238125064317</v>
      </c>
      <c r="J10" s="11">
        <f>E10/D10*100</f>
        <v>99.99954843283615</v>
      </c>
      <c r="K10" s="10">
        <f t="shared" ref="K10" si="6">K12+K13</f>
        <v>4429</v>
      </c>
      <c r="L10" s="10">
        <v>4630.8999999999996</v>
      </c>
      <c r="M10" s="6"/>
    </row>
    <row r="11" spans="1:13" ht="16.899999999999999" customHeight="1">
      <c r="A11" s="26" t="s">
        <v>96</v>
      </c>
      <c r="B11" s="27" t="s">
        <v>164</v>
      </c>
      <c r="C11" s="10"/>
      <c r="D11" s="10" t="s">
        <v>54</v>
      </c>
      <c r="E11" s="10" t="s">
        <v>54</v>
      </c>
      <c r="F11" s="10" t="s">
        <v>54</v>
      </c>
      <c r="G11" s="10" t="s">
        <v>54</v>
      </c>
      <c r="H11" s="10" t="s">
        <v>54</v>
      </c>
      <c r="I11" s="10" t="s">
        <v>54</v>
      </c>
      <c r="J11" s="10" t="s">
        <v>54</v>
      </c>
      <c r="K11" s="10" t="s">
        <v>54</v>
      </c>
      <c r="L11" s="10" t="s">
        <v>54</v>
      </c>
      <c r="M11" s="6"/>
    </row>
    <row r="12" spans="1:13" ht="16.149999999999999" customHeight="1">
      <c r="A12" s="26" t="s">
        <v>97</v>
      </c>
      <c r="B12" s="27" t="s">
        <v>165</v>
      </c>
      <c r="C12" s="11">
        <v>2407.44</v>
      </c>
      <c r="D12" s="11">
        <v>2485</v>
      </c>
      <c r="E12" s="11">
        <v>2485</v>
      </c>
      <c r="F12" s="11">
        <v>621.25</v>
      </c>
      <c r="G12" s="11">
        <v>1242.5999999999999</v>
      </c>
      <c r="H12" s="11">
        <v>1864</v>
      </c>
      <c r="I12" s="10">
        <f t="shared" si="0"/>
        <v>103.22167946033962</v>
      </c>
      <c r="J12" s="10">
        <f>E12/D12*100</f>
        <v>100</v>
      </c>
      <c r="K12" s="11">
        <v>2485</v>
      </c>
      <c r="L12" s="11">
        <v>2485</v>
      </c>
      <c r="M12" s="6"/>
    </row>
    <row r="13" spans="1:13" ht="33" customHeight="1">
      <c r="A13" s="26" t="s">
        <v>98</v>
      </c>
      <c r="B13" s="27" t="s">
        <v>166</v>
      </c>
      <c r="C13" s="11">
        <v>2062.9</v>
      </c>
      <c r="D13" s="11">
        <v>1944.02</v>
      </c>
      <c r="E13" s="11">
        <v>1944</v>
      </c>
      <c r="F13" s="11">
        <v>503</v>
      </c>
      <c r="G13" s="11">
        <v>1006</v>
      </c>
      <c r="H13" s="11">
        <v>1216</v>
      </c>
      <c r="I13" s="10">
        <f t="shared" si="0"/>
        <v>94.236269329584559</v>
      </c>
      <c r="J13" s="10">
        <f>E13/D13*100</f>
        <v>99.998971203999957</v>
      </c>
      <c r="K13" s="11">
        <v>1944</v>
      </c>
      <c r="L13" s="11">
        <v>1944</v>
      </c>
      <c r="M13" s="6"/>
    </row>
    <row r="14" spans="1:13" ht="31.15" customHeight="1">
      <c r="A14" s="26" t="s">
        <v>99</v>
      </c>
      <c r="B14" s="27" t="s">
        <v>167</v>
      </c>
      <c r="C14" s="11">
        <v>0</v>
      </c>
      <c r="D14" s="10" t="s">
        <v>54</v>
      </c>
      <c r="E14" s="10" t="s">
        <v>54</v>
      </c>
      <c r="F14" s="10" t="s">
        <v>54</v>
      </c>
      <c r="G14" s="10" t="s">
        <v>54</v>
      </c>
      <c r="H14" s="10" t="s">
        <v>54</v>
      </c>
      <c r="I14" s="10" t="s">
        <v>54</v>
      </c>
      <c r="J14" s="10" t="s">
        <v>54</v>
      </c>
      <c r="K14" s="10" t="s">
        <v>54</v>
      </c>
      <c r="L14" s="10" t="s">
        <v>54</v>
      </c>
      <c r="M14" s="6"/>
    </row>
    <row r="15" spans="1:13" ht="19.899999999999999" customHeight="1">
      <c r="A15" s="26" t="s">
        <v>107</v>
      </c>
      <c r="B15" s="27" t="s">
        <v>168</v>
      </c>
      <c r="C15" s="11"/>
      <c r="D15" s="11">
        <v>0</v>
      </c>
      <c r="E15" s="10" t="s">
        <v>54</v>
      </c>
      <c r="F15" s="11" t="s">
        <v>54</v>
      </c>
      <c r="G15" s="11" t="s">
        <v>54</v>
      </c>
      <c r="H15" s="11" t="s">
        <v>54</v>
      </c>
      <c r="I15" s="10" t="s">
        <v>54</v>
      </c>
      <c r="J15" s="10" t="s">
        <v>54</v>
      </c>
      <c r="K15" s="10" t="s">
        <v>54</v>
      </c>
      <c r="L15" s="10" t="s">
        <v>54</v>
      </c>
      <c r="M15" s="6"/>
    </row>
    <row r="16" spans="1:13" ht="18" customHeight="1">
      <c r="A16" s="26" t="s">
        <v>43</v>
      </c>
      <c r="B16" s="27" t="s">
        <v>44</v>
      </c>
      <c r="C16" s="10">
        <f>C17+C18+C19+C20</f>
        <v>1588.7</v>
      </c>
      <c r="D16" s="10">
        <f>D19+D20</f>
        <v>387.8</v>
      </c>
      <c r="E16" s="10">
        <f>703.9+E19</f>
        <v>758.4</v>
      </c>
      <c r="F16" s="10"/>
      <c r="G16" s="10"/>
      <c r="H16" s="10"/>
      <c r="I16" s="10">
        <f>E16/C16*100</f>
        <v>47.737143576509098</v>
      </c>
      <c r="J16" s="10">
        <f>E16/D16*100</f>
        <v>195.56472408457967</v>
      </c>
      <c r="K16" s="10"/>
      <c r="L16" s="10" t="str">
        <f>L19</f>
        <v xml:space="preserve">     –</v>
      </c>
      <c r="M16" s="6"/>
    </row>
    <row r="17" spans="1:13" ht="33" customHeight="1">
      <c r="A17" s="26" t="s">
        <v>100</v>
      </c>
      <c r="B17" s="27" t="s">
        <v>167</v>
      </c>
      <c r="C17" s="52">
        <v>51.5</v>
      </c>
      <c r="D17" s="10" t="s">
        <v>54</v>
      </c>
      <c r="E17" s="10" t="s">
        <v>54</v>
      </c>
      <c r="F17" s="10" t="s">
        <v>54</v>
      </c>
      <c r="G17" s="10" t="s">
        <v>54</v>
      </c>
      <c r="H17" s="10" t="s">
        <v>54</v>
      </c>
      <c r="I17" s="10" t="s">
        <v>54</v>
      </c>
      <c r="J17" s="10" t="s">
        <v>54</v>
      </c>
      <c r="K17" s="10" t="s">
        <v>54</v>
      </c>
      <c r="L17" s="10" t="s">
        <v>54</v>
      </c>
      <c r="M17" s="6"/>
    </row>
    <row r="18" spans="1:13" ht="61.15" customHeight="1">
      <c r="A18" s="26" t="s">
        <v>101</v>
      </c>
      <c r="B18" s="27" t="s">
        <v>169</v>
      </c>
      <c r="C18" s="10">
        <v>816</v>
      </c>
      <c r="D18" s="10" t="s">
        <v>54</v>
      </c>
      <c r="E18" s="10" t="s">
        <v>54</v>
      </c>
      <c r="F18" s="10" t="s">
        <v>54</v>
      </c>
      <c r="G18" s="10" t="s">
        <v>54</v>
      </c>
      <c r="H18" s="10" t="s">
        <v>54</v>
      </c>
      <c r="I18" s="10" t="s">
        <v>54</v>
      </c>
      <c r="J18" s="10" t="s">
        <v>54</v>
      </c>
      <c r="K18" s="10" t="s">
        <v>54</v>
      </c>
      <c r="L18" s="10" t="s">
        <v>54</v>
      </c>
      <c r="M18" s="6"/>
    </row>
    <row r="19" spans="1:13" ht="30.6" customHeight="1">
      <c r="A19" s="26" t="s">
        <v>102</v>
      </c>
      <c r="B19" s="27" t="s">
        <v>170</v>
      </c>
      <c r="C19" s="10">
        <v>54.5</v>
      </c>
      <c r="D19" s="10">
        <v>54.5</v>
      </c>
      <c r="E19" s="10">
        <v>54.5</v>
      </c>
      <c r="F19" s="10"/>
      <c r="G19" s="10"/>
      <c r="H19" s="10"/>
      <c r="I19" s="10">
        <f t="shared" ref="I19:I20" si="7">E19/C19*100</f>
        <v>100</v>
      </c>
      <c r="J19" s="10">
        <f>E19/D19*100</f>
        <v>100</v>
      </c>
      <c r="K19" s="10" t="s">
        <v>54</v>
      </c>
      <c r="L19" s="10" t="s">
        <v>54</v>
      </c>
      <c r="M19" s="6"/>
    </row>
    <row r="20" spans="1:13" ht="19.149999999999999" customHeight="1">
      <c r="A20" s="26" t="s">
        <v>108</v>
      </c>
      <c r="B20" s="27" t="s">
        <v>109</v>
      </c>
      <c r="C20" s="10">
        <v>666.7</v>
      </c>
      <c r="D20" s="10">
        <v>333.3</v>
      </c>
      <c r="E20" s="10">
        <v>703.93</v>
      </c>
      <c r="F20" s="10"/>
      <c r="G20" s="10"/>
      <c r="H20" s="10"/>
      <c r="I20" s="10">
        <f t="shared" si="7"/>
        <v>105.58422078896055</v>
      </c>
      <c r="J20" s="10">
        <f>E20/D20*100</f>
        <v>211.20012001200118</v>
      </c>
      <c r="K20" s="10" t="s">
        <v>54</v>
      </c>
      <c r="L20" s="10" t="s">
        <v>54</v>
      </c>
      <c r="M20" s="6"/>
    </row>
    <row r="21" spans="1:13" ht="16.899999999999999" customHeight="1">
      <c r="A21" s="26" t="s">
        <v>45</v>
      </c>
      <c r="B21" s="27" t="s">
        <v>46</v>
      </c>
      <c r="C21" s="11">
        <f>(C5+C10)-(C7+C16)</f>
        <v>-1822.3600000000006</v>
      </c>
      <c r="D21" s="11">
        <f>(D5+D10)-(D7+D16)</f>
        <v>17.523020000000542</v>
      </c>
      <c r="E21" s="10">
        <f>(E5+E10)-E7</f>
        <v>198.93000000000029</v>
      </c>
      <c r="F21" s="10">
        <f>F8+F10-F16</f>
        <v>117.01890000000003</v>
      </c>
      <c r="G21" s="10">
        <f>G8+G10-G16</f>
        <v>234.93779999999924</v>
      </c>
      <c r="H21" s="10">
        <f>H8+H10-H16</f>
        <v>69.776499999999942</v>
      </c>
      <c r="I21" s="10" t="s">
        <v>54</v>
      </c>
      <c r="J21" s="10" t="s">
        <v>54</v>
      </c>
      <c r="K21" s="10">
        <f>(K5+K10)-K7</f>
        <v>123.5</v>
      </c>
      <c r="L21" s="10">
        <f>(L5+L10)-L7</f>
        <v>325.39999999999782</v>
      </c>
      <c r="M21" s="6"/>
    </row>
    <row r="22" spans="1:13" ht="31.9" customHeight="1">
      <c r="A22" s="26" t="s">
        <v>47</v>
      </c>
      <c r="B22" s="18" t="s">
        <v>48</v>
      </c>
      <c r="C22" s="11">
        <v>288</v>
      </c>
      <c r="D22" s="11">
        <v>325.7</v>
      </c>
      <c r="E22" s="10">
        <v>325.7</v>
      </c>
      <c r="F22" s="11">
        <v>91.9</v>
      </c>
      <c r="G22" s="11">
        <v>150.30000000000001</v>
      </c>
      <c r="H22" s="11">
        <v>213.7</v>
      </c>
      <c r="I22" s="11">
        <f>E22/C22*100</f>
        <v>113.09027777777779</v>
      </c>
      <c r="J22" s="11">
        <f>E22/D22*100</f>
        <v>100</v>
      </c>
      <c r="K22" s="10">
        <v>325.7</v>
      </c>
      <c r="L22" s="10">
        <v>325.7</v>
      </c>
      <c r="M22" s="6"/>
    </row>
    <row r="23" spans="1:13" ht="61.9" customHeight="1">
      <c r="A23" s="26" t="s">
        <v>49</v>
      </c>
      <c r="B23" s="27" t="s">
        <v>50</v>
      </c>
      <c r="C23" s="11">
        <f t="shared" ref="C23:D23" si="8">C21-C22</f>
        <v>-2110.3600000000006</v>
      </c>
      <c r="D23" s="11">
        <f t="shared" si="8"/>
        <v>-308.17697999999945</v>
      </c>
      <c r="E23" s="10">
        <f>E21-E22</f>
        <v>-126.7699999999997</v>
      </c>
      <c r="F23" s="10">
        <f t="shared" ref="F23:H23" si="9">F21-F22</f>
        <v>25.118900000000025</v>
      </c>
      <c r="G23" s="10">
        <f t="shared" si="9"/>
        <v>84.637799999999231</v>
      </c>
      <c r="H23" s="11">
        <f t="shared" si="9"/>
        <v>-143.92350000000005</v>
      </c>
      <c r="I23" s="11">
        <v>0</v>
      </c>
      <c r="J23" s="11">
        <v>0</v>
      </c>
      <c r="K23" s="10">
        <f>K21-K22</f>
        <v>-202.2</v>
      </c>
      <c r="L23" s="10">
        <f>L21-L22</f>
        <v>-0.30000000000217142</v>
      </c>
      <c r="M23" s="6"/>
    </row>
    <row r="24" spans="1:13">
      <c r="A24" s="26" t="s">
        <v>51</v>
      </c>
      <c r="B24" s="27" t="s">
        <v>52</v>
      </c>
      <c r="C24" s="10">
        <f>C23/C5*100</f>
        <v>-9.1790700708973105</v>
      </c>
      <c r="D24" s="10">
        <f t="shared" ref="D24:E24" si="10">D23/D5*100</f>
        <v>-1.2620562815947141</v>
      </c>
      <c r="E24" s="10">
        <f t="shared" si="10"/>
        <v>-0.50601877741999357</v>
      </c>
      <c r="F24" s="10">
        <f t="shared" ref="F24" si="11">F23/F5*100</f>
        <v>0.40106129425369158</v>
      </c>
      <c r="G24" s="10">
        <f t="shared" ref="G24" si="12">G23/G5*100</f>
        <v>0.67568535267835683</v>
      </c>
      <c r="H24" s="10">
        <f t="shared" ref="H24" si="13">H23/H5*100</f>
        <v>-0.76598557505200104</v>
      </c>
      <c r="I24" s="10">
        <f t="shared" ref="I24" si="14">I23/I5*100</f>
        <v>0</v>
      </c>
      <c r="J24" s="10">
        <f t="shared" ref="J24" si="15">J23/J5*100</f>
        <v>0</v>
      </c>
      <c r="K24" s="10">
        <f t="shared" ref="K24:L24" si="16">K23/K5*100</f>
        <v>-0.77135238444019727</v>
      </c>
      <c r="L24" s="10">
        <f t="shared" si="16"/>
        <v>-1.1444397395337989E-3</v>
      </c>
      <c r="M24" s="6"/>
    </row>
    <row r="25" spans="1:13" ht="31.15" customHeight="1">
      <c r="A25" s="26" t="s">
        <v>53</v>
      </c>
      <c r="B25" s="27" t="s">
        <v>171</v>
      </c>
      <c r="C25" s="12"/>
      <c r="D25" s="12">
        <v>0</v>
      </c>
      <c r="E25" s="9">
        <v>0</v>
      </c>
      <c r="F25" s="27" t="s">
        <v>58</v>
      </c>
      <c r="G25" s="27" t="s">
        <v>58</v>
      </c>
      <c r="H25" s="27" t="s">
        <v>58</v>
      </c>
      <c r="I25" s="9" t="s">
        <v>54</v>
      </c>
      <c r="J25" s="9" t="s">
        <v>54</v>
      </c>
      <c r="K25" s="9"/>
      <c r="L25" s="9">
        <v>0</v>
      </c>
      <c r="M25" s="6"/>
    </row>
    <row r="26" spans="1:13">
      <c r="B26" s="85"/>
      <c r="C26" s="85"/>
      <c r="D26" s="85"/>
      <c r="E26" s="85"/>
      <c r="F26" s="85"/>
      <c r="G26" s="85"/>
      <c r="H26" s="85"/>
      <c r="I26" s="85"/>
      <c r="J26" s="85"/>
    </row>
    <row r="27" spans="1:13">
      <c r="B27" s="82"/>
      <c r="C27" s="82"/>
      <c r="D27" s="82"/>
      <c r="E27" s="82"/>
      <c r="F27" s="82"/>
      <c r="G27" s="82"/>
      <c r="H27" s="82"/>
      <c r="I27" s="82"/>
      <c r="J27" s="82"/>
    </row>
    <row r="28" spans="1:13">
      <c r="B28" s="82"/>
      <c r="C28" s="82"/>
      <c r="D28" s="82"/>
      <c r="E28" s="82"/>
      <c r="F28" s="82"/>
      <c r="G28" s="82"/>
      <c r="H28" s="82"/>
      <c r="I28" s="82"/>
      <c r="J28" s="82"/>
    </row>
    <row r="29" spans="1:13">
      <c r="B29" s="84"/>
      <c r="C29" s="84"/>
      <c r="D29" s="84"/>
      <c r="E29" s="84"/>
      <c r="F29" s="84"/>
      <c r="G29" s="84"/>
      <c r="H29" s="84"/>
      <c r="I29" s="84"/>
      <c r="J29" s="84"/>
    </row>
    <row r="30" spans="1:13">
      <c r="B30" s="2"/>
    </row>
    <row r="31" spans="1:13">
      <c r="B31" s="82"/>
      <c r="C31" s="82"/>
      <c r="D31" s="82"/>
      <c r="E31" s="82"/>
      <c r="F31" s="82"/>
      <c r="G31" s="82"/>
      <c r="H31" s="82"/>
      <c r="I31" s="82"/>
      <c r="J31" s="82"/>
    </row>
    <row r="32" spans="1:13">
      <c r="B32" s="83"/>
      <c r="C32" s="83"/>
      <c r="D32" s="83"/>
      <c r="E32" s="83"/>
      <c r="F32" s="83"/>
      <c r="G32" s="83"/>
      <c r="H32" s="83"/>
      <c r="I32" s="83"/>
    </row>
    <row r="33" spans="2:9">
      <c r="B33" s="84"/>
      <c r="C33" s="84"/>
      <c r="D33" s="84"/>
      <c r="E33" s="84"/>
      <c r="F33" s="84"/>
      <c r="G33" s="84"/>
      <c r="H33" s="84"/>
      <c r="I33" s="84"/>
    </row>
  </sheetData>
  <mergeCells count="17">
    <mergeCell ref="K2:K3"/>
    <mergeCell ref="L2:L3"/>
    <mergeCell ref="B31:J31"/>
    <mergeCell ref="B32:I32"/>
    <mergeCell ref="B33:I33"/>
    <mergeCell ref="F2:H2"/>
    <mergeCell ref="I2:J2"/>
    <mergeCell ref="B26:J26"/>
    <mergeCell ref="B27:J27"/>
    <mergeCell ref="B28:J28"/>
    <mergeCell ref="B29:J29"/>
    <mergeCell ref="B1:I1"/>
    <mergeCell ref="A2:A3"/>
    <mergeCell ref="B2:B3"/>
    <mergeCell ref="C2:C3"/>
    <mergeCell ref="D2:D3"/>
    <mergeCell ref="E2:E3"/>
  </mergeCells>
  <hyperlinks>
    <hyperlink ref="B22" location="'1.3'!A1" display="Налоги и иные обязательные платежи, тыс. руб. ***"/>
    <hyperlink ref="B7" location="'прил 1.2'!A1" display="Себестоимость проданных товаров, продукции, работ, услуг **, тыс. руб. (с учетом административно-управленческих и коммерческих расходов)"/>
  </hyperlinks>
  <pageMargins left="0.70866141732283472" right="0.70866141732283472" top="0.74803149606299213" bottom="0.74803149606299213" header="0.31496062992125984" footer="0.31496062992125984"/>
  <pageSetup paperSize="9" scale="8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>
      <selection activeCell="M6" sqref="M6"/>
    </sheetView>
  </sheetViews>
  <sheetFormatPr defaultRowHeight="15"/>
  <cols>
    <col min="1" max="1" width="9" style="1" bestFit="1" customWidth="1"/>
    <col min="2" max="2" width="35.5703125" style="1" customWidth="1"/>
    <col min="3" max="3" width="11.5703125" style="5" bestFit="1" customWidth="1"/>
    <col min="4" max="6" width="10.5703125" style="5" bestFit="1" customWidth="1"/>
    <col min="7" max="7" width="13.7109375" style="1" customWidth="1"/>
    <col min="8" max="8" width="11.7109375" style="1" customWidth="1"/>
    <col min="9" max="9" width="6.7109375" style="1" customWidth="1"/>
    <col min="10" max="10" width="7.85546875" style="1" customWidth="1"/>
    <col min="11" max="11" width="11.42578125" style="1" customWidth="1"/>
    <col min="12" max="12" width="12.85546875" style="1" customWidth="1"/>
    <col min="13" max="16384" width="9.140625" style="1"/>
  </cols>
  <sheetData>
    <row r="1" spans="1:12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6"/>
    </row>
    <row r="2" spans="1:12">
      <c r="A2" s="6"/>
      <c r="B2" s="6"/>
      <c r="C2" s="7"/>
      <c r="D2" s="7"/>
      <c r="E2" s="7"/>
      <c r="F2" s="7"/>
      <c r="G2" s="6"/>
      <c r="H2" s="6"/>
      <c r="I2" s="6"/>
      <c r="J2" s="6"/>
      <c r="K2" s="6"/>
      <c r="L2" s="6"/>
    </row>
    <row r="3" spans="1:12" ht="33.6" customHeight="1">
      <c r="A3" s="79" t="s">
        <v>20</v>
      </c>
      <c r="B3" s="79" t="s">
        <v>60</v>
      </c>
      <c r="C3" s="87" t="s">
        <v>124</v>
      </c>
      <c r="D3" s="87" t="s">
        <v>117</v>
      </c>
      <c r="E3" s="87" t="s">
        <v>114</v>
      </c>
      <c r="F3" s="88" t="s">
        <v>28</v>
      </c>
      <c r="G3" s="88"/>
      <c r="H3" s="88"/>
      <c r="I3" s="89" t="s">
        <v>95</v>
      </c>
      <c r="J3" s="90"/>
      <c r="K3" s="80" t="s">
        <v>111</v>
      </c>
      <c r="L3" s="80" t="s">
        <v>115</v>
      </c>
    </row>
    <row r="4" spans="1:12" ht="51">
      <c r="A4" s="79"/>
      <c r="B4" s="79"/>
      <c r="C4" s="87"/>
      <c r="D4" s="87"/>
      <c r="E4" s="87"/>
      <c r="F4" s="24" t="s">
        <v>12</v>
      </c>
      <c r="G4" s="26" t="s">
        <v>13</v>
      </c>
      <c r="H4" s="26" t="s">
        <v>14</v>
      </c>
      <c r="I4" s="26" t="s">
        <v>29</v>
      </c>
      <c r="J4" s="26" t="s">
        <v>30</v>
      </c>
      <c r="K4" s="81"/>
      <c r="L4" s="81"/>
    </row>
    <row r="5" spans="1:12" s="17" customForma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6">
        <v>11</v>
      </c>
      <c r="L5" s="16">
        <v>12</v>
      </c>
    </row>
    <row r="6" spans="1:12" ht="31.9" customHeight="1">
      <c r="A6" s="26" t="s">
        <v>61</v>
      </c>
      <c r="B6" s="27" t="s">
        <v>62</v>
      </c>
      <c r="C6" s="11">
        <v>42</v>
      </c>
      <c r="D6" s="11">
        <v>35</v>
      </c>
      <c r="E6" s="11">
        <v>38</v>
      </c>
      <c r="F6" s="10">
        <v>38</v>
      </c>
      <c r="G6" s="11">
        <v>38</v>
      </c>
      <c r="H6" s="11">
        <v>38</v>
      </c>
      <c r="I6" s="11">
        <f>E6/C6*100</f>
        <v>90.476190476190482</v>
      </c>
      <c r="J6" s="11">
        <f>E6/D6*100</f>
        <v>108.57142857142857</v>
      </c>
      <c r="K6" s="11">
        <v>38</v>
      </c>
      <c r="L6" s="10">
        <v>38</v>
      </c>
    </row>
    <row r="7" spans="1:12" ht="16.899999999999999" customHeight="1">
      <c r="A7" s="27"/>
      <c r="B7" s="27" t="s">
        <v>9</v>
      </c>
      <c r="C7" s="11"/>
      <c r="D7" s="11"/>
      <c r="E7" s="11"/>
      <c r="F7" s="10"/>
      <c r="G7" s="10"/>
      <c r="H7" s="11"/>
      <c r="I7" s="11"/>
      <c r="J7" s="11"/>
      <c r="K7" s="11"/>
      <c r="L7" s="10"/>
    </row>
    <row r="8" spans="1:12" ht="32.450000000000003" customHeight="1">
      <c r="A8" s="27"/>
      <c r="B8" s="27" t="s">
        <v>63</v>
      </c>
      <c r="C8" s="11">
        <v>7</v>
      </c>
      <c r="D8" s="11">
        <v>8</v>
      </c>
      <c r="E8" s="11">
        <v>8</v>
      </c>
      <c r="F8" s="11">
        <v>8</v>
      </c>
      <c r="G8" s="11">
        <v>8</v>
      </c>
      <c r="H8" s="11">
        <v>8</v>
      </c>
      <c r="I8" s="11">
        <f>E8/C8*100</f>
        <v>114.28571428571428</v>
      </c>
      <c r="J8" s="11">
        <f>E8/D8*100</f>
        <v>100</v>
      </c>
      <c r="K8" s="11">
        <v>8</v>
      </c>
      <c r="L8" s="10">
        <v>8</v>
      </c>
    </row>
    <row r="9" spans="1:12" ht="22.15" customHeight="1">
      <c r="A9" s="26" t="s">
        <v>64</v>
      </c>
      <c r="B9" s="27" t="s">
        <v>65</v>
      </c>
      <c r="C9" s="10">
        <v>8638632</v>
      </c>
      <c r="D9" s="11">
        <v>8795000</v>
      </c>
      <c r="E9" s="11">
        <v>9537275.8699999992</v>
      </c>
      <c r="F9" s="11">
        <f>E9/4</f>
        <v>2384318.9674999998</v>
      </c>
      <c r="G9" s="11">
        <f>F9*2</f>
        <v>4768637.9349999996</v>
      </c>
      <c r="H9" s="11">
        <f>G9+F9</f>
        <v>7152956.9024999999</v>
      </c>
      <c r="I9" s="11">
        <f>E9/C9*100</f>
        <v>110.40261779874405</v>
      </c>
      <c r="J9" s="11">
        <f>E9/D9*100</f>
        <v>108.43974837976123</v>
      </c>
      <c r="K9" s="11">
        <f>K11+K12</f>
        <v>9626677.9499999993</v>
      </c>
      <c r="L9" s="11">
        <f>L11+L12</f>
        <v>9626677.9499999993</v>
      </c>
    </row>
    <row r="10" spans="1:12" ht="18.600000000000001" customHeight="1">
      <c r="A10" s="27"/>
      <c r="B10" s="27" t="s">
        <v>9</v>
      </c>
      <c r="C10" s="11"/>
      <c r="D10" s="11"/>
      <c r="E10" s="11"/>
      <c r="F10" s="10"/>
      <c r="G10" s="10"/>
      <c r="H10" s="10"/>
      <c r="I10" s="10"/>
      <c r="J10" s="10"/>
      <c r="K10" s="11"/>
      <c r="L10" s="10"/>
    </row>
    <row r="11" spans="1:12" ht="35.450000000000003" customHeight="1">
      <c r="A11" s="27"/>
      <c r="B11" s="27" t="s">
        <v>66</v>
      </c>
      <c r="C11" s="11">
        <f>C9-C12</f>
        <v>8051206.7000000002</v>
      </c>
      <c r="D11" s="11">
        <f>D9-D12</f>
        <v>8205735</v>
      </c>
      <c r="E11" s="11">
        <v>8940204.8699999992</v>
      </c>
      <c r="F11" s="10">
        <f>E11/4</f>
        <v>2235051.2174999998</v>
      </c>
      <c r="G11" s="10">
        <f>F11*2</f>
        <v>4470102.4349999996</v>
      </c>
      <c r="H11" s="11">
        <f>G11+F11</f>
        <v>6705153.6524999999</v>
      </c>
      <c r="I11" s="10">
        <f>E11/C11*100</f>
        <v>111.0418003552188</v>
      </c>
      <c r="J11" s="10">
        <f>E11/D11*100</f>
        <v>108.95068960915748</v>
      </c>
      <c r="K11" s="11">
        <v>9029606.9499999993</v>
      </c>
      <c r="L11" s="10">
        <f>K11</f>
        <v>9029606.9499999993</v>
      </c>
    </row>
    <row r="12" spans="1:12" ht="17.45" customHeight="1">
      <c r="A12" s="27"/>
      <c r="B12" s="27" t="s">
        <v>67</v>
      </c>
      <c r="C12" s="11">
        <v>587425.30000000005</v>
      </c>
      <c r="D12" s="11">
        <v>589265</v>
      </c>
      <c r="E12" s="11">
        <v>597071</v>
      </c>
      <c r="F12" s="11">
        <f>E12/4</f>
        <v>149267.75</v>
      </c>
      <c r="G12" s="11">
        <f>F12*2</f>
        <v>298535.5</v>
      </c>
      <c r="H12" s="11">
        <f>G12+F12</f>
        <v>447803.25</v>
      </c>
      <c r="I12" s="10">
        <f>E12/C12*100</f>
        <v>101.6420300589709</v>
      </c>
      <c r="J12" s="10">
        <f>E12/D12*100</f>
        <v>101.3247011107057</v>
      </c>
      <c r="K12" s="11">
        <v>597071</v>
      </c>
      <c r="L12" s="11">
        <f>K12</f>
        <v>597071</v>
      </c>
    </row>
    <row r="13" spans="1:12" ht="37.9" customHeight="1">
      <c r="A13" s="26" t="s">
        <v>68</v>
      </c>
      <c r="B13" s="27" t="s">
        <v>69</v>
      </c>
      <c r="C13" s="10">
        <v>17140.14</v>
      </c>
      <c r="D13" s="10">
        <v>20940.47</v>
      </c>
      <c r="E13" s="10">
        <f>E9/E6/12</f>
        <v>20915.078662280699</v>
      </c>
      <c r="F13" s="10">
        <f>F9/F6/3</f>
        <v>20915.078662280699</v>
      </c>
      <c r="G13" s="10">
        <f>G9/G6/6</f>
        <v>20915.078662280699</v>
      </c>
      <c r="H13" s="10">
        <f>H9/H6/9</f>
        <v>20915.078662280703</v>
      </c>
      <c r="I13" s="10">
        <f>E13/C13*100</f>
        <v>122.02396632863383</v>
      </c>
      <c r="J13" s="10">
        <f>E13/D13*100</f>
        <v>99.878745139343579</v>
      </c>
      <c r="K13" s="10">
        <f>K9/K6/12</f>
        <v>21111.135855263157</v>
      </c>
      <c r="L13" s="10">
        <f>L9/L6/12</f>
        <v>21111.135855263157</v>
      </c>
    </row>
    <row r="14" spans="1:12" ht="34.15" customHeight="1">
      <c r="A14" s="26" t="s">
        <v>70</v>
      </c>
      <c r="B14" s="27" t="s">
        <v>71</v>
      </c>
      <c r="C14" s="10">
        <f>C16+C17</f>
        <v>50032</v>
      </c>
      <c r="D14" s="10">
        <f>D16+D17</f>
        <v>54492.04</v>
      </c>
      <c r="E14" s="10">
        <f>E16+E17</f>
        <v>55264</v>
      </c>
      <c r="F14" s="10">
        <f t="shared" ref="F14:H14" si="0">F16+F17</f>
        <v>35194</v>
      </c>
      <c r="G14" s="10">
        <f t="shared" si="0"/>
        <v>44285.78</v>
      </c>
      <c r="H14" s="10">
        <f t="shared" si="0"/>
        <v>54492</v>
      </c>
      <c r="I14" s="10">
        <f>E14/C14*100</f>
        <v>110.45730732331307</v>
      </c>
      <c r="J14" s="10">
        <f>E14/D14*100</f>
        <v>101.41664727545528</v>
      </c>
      <c r="K14" s="10">
        <f>K16+K17</f>
        <v>55264</v>
      </c>
      <c r="L14" s="10">
        <f t="shared" ref="L14" si="1">L16+L17</f>
        <v>55264</v>
      </c>
    </row>
    <row r="15" spans="1:12">
      <c r="A15" s="86"/>
      <c r="B15" s="27" t="s">
        <v>72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9.149999999999999" customHeight="1">
      <c r="A16" s="86"/>
      <c r="B16" s="27" t="s">
        <v>105</v>
      </c>
      <c r="C16" s="10">
        <v>33840</v>
      </c>
      <c r="D16" s="10">
        <v>35194</v>
      </c>
      <c r="E16" s="10">
        <v>35194</v>
      </c>
      <c r="F16" s="10">
        <v>35194</v>
      </c>
      <c r="G16" s="10">
        <v>35194</v>
      </c>
      <c r="H16" s="10">
        <v>35194</v>
      </c>
      <c r="I16" s="10">
        <f>E16/C16*100</f>
        <v>104.00118203309691</v>
      </c>
      <c r="J16" s="10">
        <f>E16/D16*100</f>
        <v>100</v>
      </c>
      <c r="K16" s="10">
        <v>35194</v>
      </c>
      <c r="L16" s="10">
        <v>35194</v>
      </c>
    </row>
    <row r="17" spans="1:12" ht="18.600000000000001" customHeight="1">
      <c r="A17" s="27"/>
      <c r="B17" s="27" t="s">
        <v>106</v>
      </c>
      <c r="C17" s="10">
        <v>16192</v>
      </c>
      <c r="D17" s="10">
        <v>19298.04</v>
      </c>
      <c r="E17" s="10">
        <v>20070</v>
      </c>
      <c r="F17" s="10">
        <v>0</v>
      </c>
      <c r="G17" s="10">
        <v>9091.7800000000007</v>
      </c>
      <c r="H17" s="10">
        <v>19298</v>
      </c>
      <c r="I17" s="10">
        <f>E17/C17*100</f>
        <v>123.95009881422925</v>
      </c>
      <c r="J17" s="10">
        <f>E17/D17*100</f>
        <v>104.00019898393826</v>
      </c>
      <c r="K17" s="10">
        <v>20070</v>
      </c>
      <c r="L17" s="10">
        <v>20070</v>
      </c>
    </row>
    <row r="18" spans="1:12">
      <c r="A18" s="6"/>
      <c r="B18" s="6"/>
      <c r="C18" s="7"/>
      <c r="D18" s="7"/>
      <c r="E18" s="7"/>
      <c r="F18" s="7"/>
      <c r="G18" s="6"/>
      <c r="H18" s="6"/>
      <c r="I18" s="6"/>
      <c r="J18" s="6"/>
      <c r="K18" s="6"/>
      <c r="L18" s="6"/>
    </row>
    <row r="19" spans="1:12">
      <c r="A19" s="6"/>
      <c r="B19" s="6"/>
      <c r="C19" s="7"/>
      <c r="D19" s="7"/>
      <c r="E19" s="7"/>
      <c r="F19" s="7"/>
      <c r="G19" s="6"/>
      <c r="H19" s="6"/>
      <c r="I19" s="6"/>
      <c r="J19" s="6"/>
      <c r="K19" s="6"/>
      <c r="L19" s="6"/>
    </row>
  </sheetData>
  <mergeCells count="11">
    <mergeCell ref="L3:L4"/>
    <mergeCell ref="A15:A16"/>
    <mergeCell ref="A1:K1"/>
    <mergeCell ref="A3:A4"/>
    <mergeCell ref="B3:B4"/>
    <mergeCell ref="C3:C4"/>
    <mergeCell ref="D3:D4"/>
    <mergeCell ref="E3:E4"/>
    <mergeCell ref="F3:H3"/>
    <mergeCell ref="I3:J3"/>
    <mergeCell ref="K3:K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topLeftCell="H1" workbookViewId="0">
      <selection activeCell="P13" sqref="P13"/>
    </sheetView>
  </sheetViews>
  <sheetFormatPr defaultRowHeight="15"/>
  <cols>
    <col min="1" max="1" width="3" style="1" customWidth="1"/>
    <col min="2" max="2" width="9.28515625" style="1" customWidth="1"/>
    <col min="3" max="3" width="5.28515625" style="1" customWidth="1"/>
    <col min="4" max="4" width="5.7109375" style="1" customWidth="1"/>
    <col min="5" max="7" width="5.28515625" style="1" customWidth="1"/>
    <col min="8" max="8" width="9.5703125" style="1" customWidth="1"/>
    <col min="9" max="9" width="9.85546875" style="1" customWidth="1"/>
    <col min="10" max="10" width="8.85546875" style="1" customWidth="1"/>
    <col min="11" max="11" width="10.42578125" style="1" customWidth="1"/>
    <col min="12" max="12" width="7.5703125" style="1" customWidth="1"/>
    <col min="13" max="13" width="9.5703125" style="1" customWidth="1"/>
    <col min="14" max="14" width="10" style="1" customWidth="1"/>
    <col min="15" max="15" width="8.42578125" style="1" customWidth="1"/>
    <col min="16" max="16" width="8.85546875" style="1" customWidth="1"/>
    <col min="17" max="17" width="9.7109375" style="1" customWidth="1"/>
    <col min="18" max="18" width="11.42578125" style="1" customWidth="1"/>
    <col min="19" max="20" width="7.28515625" style="1" customWidth="1"/>
    <col min="21" max="21" width="7.5703125" style="1" customWidth="1"/>
    <col min="22" max="22" width="8.28515625" style="1" customWidth="1"/>
    <col min="23" max="16384" width="9.140625" style="1"/>
  </cols>
  <sheetData>
    <row r="1" spans="1:22">
      <c r="A1" s="6"/>
      <c r="B1" s="78" t="s">
        <v>19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6"/>
      <c r="T1" s="6"/>
      <c r="U1" s="6"/>
      <c r="V1" s="6"/>
    </row>
    <row r="2" spans="1:22">
      <c r="A2" s="6"/>
      <c r="B2" s="78" t="s">
        <v>118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6"/>
      <c r="T2" s="6"/>
      <c r="U2" s="6"/>
      <c r="V2" s="6"/>
    </row>
    <row r="3" spans="1:2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3" customHeight="1">
      <c r="A4" s="79" t="s">
        <v>20</v>
      </c>
      <c r="B4" s="86" t="s">
        <v>21</v>
      </c>
      <c r="C4" s="93" t="s">
        <v>22</v>
      </c>
      <c r="D4" s="94"/>
      <c r="E4" s="94"/>
      <c r="F4" s="94"/>
      <c r="G4" s="95"/>
      <c r="H4" s="91" t="s">
        <v>23</v>
      </c>
      <c r="I4" s="96"/>
      <c r="J4" s="96"/>
      <c r="K4" s="96"/>
      <c r="L4" s="92"/>
      <c r="M4" s="97" t="s">
        <v>24</v>
      </c>
      <c r="N4" s="97"/>
      <c r="O4" s="97"/>
      <c r="P4" s="97"/>
      <c r="Q4" s="97"/>
      <c r="R4" s="79" t="s">
        <v>25</v>
      </c>
      <c r="S4" s="79"/>
      <c r="T4" s="79"/>
      <c r="U4" s="79"/>
      <c r="V4" s="79"/>
    </row>
    <row r="5" spans="1:22" ht="52.9" customHeight="1">
      <c r="A5" s="79"/>
      <c r="B5" s="86"/>
      <c r="C5" s="27" t="s">
        <v>119</v>
      </c>
      <c r="D5" s="27" t="s">
        <v>120</v>
      </c>
      <c r="E5" s="27" t="s">
        <v>121</v>
      </c>
      <c r="F5" s="27" t="s">
        <v>111</v>
      </c>
      <c r="G5" s="27" t="s">
        <v>115</v>
      </c>
      <c r="H5" s="27" t="s">
        <v>119</v>
      </c>
      <c r="I5" s="27" t="s">
        <v>120</v>
      </c>
      <c r="J5" s="27" t="s">
        <v>122</v>
      </c>
      <c r="K5" s="27" t="s">
        <v>111</v>
      </c>
      <c r="L5" s="27" t="s">
        <v>115</v>
      </c>
      <c r="M5" s="27" t="s">
        <v>119</v>
      </c>
      <c r="N5" s="27" t="s">
        <v>120</v>
      </c>
      <c r="O5" s="27" t="s">
        <v>121</v>
      </c>
      <c r="P5" s="27" t="s">
        <v>111</v>
      </c>
      <c r="Q5" s="27" t="s">
        <v>115</v>
      </c>
      <c r="R5" s="27" t="s">
        <v>123</v>
      </c>
      <c r="S5" s="27" t="s">
        <v>120</v>
      </c>
      <c r="T5" s="27" t="s">
        <v>122</v>
      </c>
      <c r="U5" s="27" t="s">
        <v>111</v>
      </c>
      <c r="V5" s="27" t="s">
        <v>115</v>
      </c>
    </row>
    <row r="6" spans="1:22">
      <c r="A6" s="26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>
        <v>18</v>
      </c>
      <c r="S6" s="27">
        <v>19</v>
      </c>
      <c r="T6" s="27">
        <v>20</v>
      </c>
      <c r="U6" s="9">
        <v>21</v>
      </c>
      <c r="V6" s="9">
        <v>22</v>
      </c>
    </row>
    <row r="7" spans="1:22" ht="31.15" customHeight="1">
      <c r="A7" s="27">
        <v>1</v>
      </c>
      <c r="B7" s="27" t="s">
        <v>55</v>
      </c>
      <c r="C7" s="10">
        <v>105.27</v>
      </c>
      <c r="D7" s="10">
        <v>123.66</v>
      </c>
      <c r="E7" s="10">
        <v>123.66</v>
      </c>
      <c r="F7" s="10">
        <v>123.66</v>
      </c>
      <c r="G7" s="10">
        <v>123.66</v>
      </c>
      <c r="H7" s="11">
        <v>3867</v>
      </c>
      <c r="I7" s="10">
        <v>4495.6000000000004</v>
      </c>
      <c r="J7" s="10">
        <v>4595.6000000000004</v>
      </c>
      <c r="K7" s="10">
        <v>5115.8999999999996</v>
      </c>
      <c r="L7" s="10">
        <v>5115.8999999999996</v>
      </c>
      <c r="M7" s="11">
        <v>8917</v>
      </c>
      <c r="N7" s="11">
        <v>8938.2000000000007</v>
      </c>
      <c r="O7" s="10">
        <v>9268.4</v>
      </c>
      <c r="P7" s="10">
        <v>9784.6</v>
      </c>
      <c r="Q7" s="10">
        <v>9784.6</v>
      </c>
      <c r="R7" s="10">
        <f>H7-M7</f>
        <v>-5050</v>
      </c>
      <c r="S7" s="10">
        <f>I7-N7</f>
        <v>-4442.6000000000004</v>
      </c>
      <c r="T7" s="10">
        <f>J7-O7</f>
        <v>-4672.7999999999993</v>
      </c>
      <c r="U7" s="10">
        <f>K7-P7</f>
        <v>-4668.7000000000007</v>
      </c>
      <c r="V7" s="10">
        <f>L7-Q7</f>
        <v>-4668.7000000000007</v>
      </c>
    </row>
    <row r="8" spans="1:22" ht="32.450000000000003" customHeight="1">
      <c r="A8" s="27">
        <v>2</v>
      </c>
      <c r="B8" s="27" t="s">
        <v>56</v>
      </c>
      <c r="C8" s="10">
        <v>5.55</v>
      </c>
      <c r="D8" s="10">
        <v>5.91</v>
      </c>
      <c r="E8" s="10">
        <v>5.9169999999999998</v>
      </c>
      <c r="F8" s="10">
        <v>5.9169999999999998</v>
      </c>
      <c r="G8" s="10">
        <v>5.9169999999999998</v>
      </c>
      <c r="H8" s="11">
        <v>14647</v>
      </c>
      <c r="I8" s="10">
        <v>15232.88</v>
      </c>
      <c r="J8" s="10">
        <v>15549</v>
      </c>
      <c r="K8" s="10">
        <v>15858.96</v>
      </c>
      <c r="L8" s="10">
        <v>15859</v>
      </c>
      <c r="M8" s="11">
        <v>14162</v>
      </c>
      <c r="N8" s="10">
        <v>15035</v>
      </c>
      <c r="O8" s="10">
        <v>15284</v>
      </c>
      <c r="P8" s="10">
        <v>15673.76</v>
      </c>
      <c r="Q8" s="10">
        <v>15673.76</v>
      </c>
      <c r="R8" s="10">
        <f t="shared" ref="R8:V11" si="0">H8-M8</f>
        <v>485</v>
      </c>
      <c r="S8" s="10">
        <f t="shared" si="0"/>
        <v>197.8799999999992</v>
      </c>
      <c r="T8" s="10">
        <f t="shared" si="0"/>
        <v>265</v>
      </c>
      <c r="U8" s="10">
        <f t="shared" si="0"/>
        <v>185.19999999999891</v>
      </c>
      <c r="V8" s="10">
        <f t="shared" si="0"/>
        <v>185.23999999999978</v>
      </c>
    </row>
    <row r="9" spans="1:22" ht="40.9" customHeight="1">
      <c r="A9" s="27">
        <v>3</v>
      </c>
      <c r="B9" s="27" t="s">
        <v>57</v>
      </c>
      <c r="C9" s="10">
        <v>16.023</v>
      </c>
      <c r="D9" s="10">
        <v>15.4</v>
      </c>
      <c r="E9" s="10">
        <v>19.440000000000001</v>
      </c>
      <c r="F9" s="10">
        <v>20.22</v>
      </c>
      <c r="G9" s="10">
        <v>20.22</v>
      </c>
      <c r="H9" s="11">
        <v>2849</v>
      </c>
      <c r="I9" s="10">
        <v>2962.96</v>
      </c>
      <c r="J9" s="10">
        <v>3077</v>
      </c>
      <c r="K9" s="10">
        <v>3408</v>
      </c>
      <c r="L9" s="10">
        <v>3408</v>
      </c>
      <c r="M9" s="11">
        <v>3094</v>
      </c>
      <c r="N9" s="10">
        <v>2709</v>
      </c>
      <c r="O9" s="10">
        <v>2970</v>
      </c>
      <c r="P9" s="10">
        <v>3300.7</v>
      </c>
      <c r="Q9" s="10">
        <v>3300.7</v>
      </c>
      <c r="R9" s="10">
        <f t="shared" si="0"/>
        <v>-245</v>
      </c>
      <c r="S9" s="10">
        <f t="shared" si="0"/>
        <v>253.96000000000004</v>
      </c>
      <c r="T9" s="10">
        <f t="shared" si="0"/>
        <v>107</v>
      </c>
      <c r="U9" s="10">
        <f t="shared" si="0"/>
        <v>107.30000000000018</v>
      </c>
      <c r="V9" s="10">
        <f t="shared" si="0"/>
        <v>107.30000000000018</v>
      </c>
    </row>
    <row r="10" spans="1:22" ht="17.45" customHeight="1">
      <c r="A10" s="27">
        <v>6</v>
      </c>
      <c r="B10" s="27" t="s">
        <v>104</v>
      </c>
      <c r="C10" s="10"/>
      <c r="D10" s="10"/>
      <c r="E10" s="10"/>
      <c r="F10" s="10"/>
      <c r="G10" s="10"/>
      <c r="H10" s="11">
        <v>1628</v>
      </c>
      <c r="I10" s="10">
        <v>1727.2</v>
      </c>
      <c r="J10" s="10">
        <v>1830.83</v>
      </c>
      <c r="K10" s="10">
        <v>1830.8</v>
      </c>
      <c r="L10" s="10">
        <v>1830.8</v>
      </c>
      <c r="M10" s="11">
        <v>1522</v>
      </c>
      <c r="N10" s="11">
        <v>1760.13</v>
      </c>
      <c r="O10" s="11">
        <v>1760.13</v>
      </c>
      <c r="P10" s="11">
        <v>1760.1</v>
      </c>
      <c r="Q10" s="11">
        <v>1760.1</v>
      </c>
      <c r="R10" s="10">
        <f t="shared" si="0"/>
        <v>106</v>
      </c>
      <c r="S10" s="10">
        <f t="shared" si="0"/>
        <v>-32.930000000000064</v>
      </c>
      <c r="T10" s="10">
        <f t="shared" si="0"/>
        <v>70.699999999999818</v>
      </c>
      <c r="U10" s="10">
        <f t="shared" si="0"/>
        <v>70.700000000000045</v>
      </c>
      <c r="V10" s="10">
        <f t="shared" si="0"/>
        <v>70.700000000000045</v>
      </c>
    </row>
    <row r="11" spans="1:22" ht="20.45" customHeight="1">
      <c r="A11" s="91" t="s">
        <v>11</v>
      </c>
      <c r="B11" s="92"/>
      <c r="C11" s="13" t="s">
        <v>58</v>
      </c>
      <c r="D11" s="13" t="s">
        <v>58</v>
      </c>
      <c r="E11" s="13" t="s">
        <v>58</v>
      </c>
      <c r="F11" s="13" t="s">
        <v>58</v>
      </c>
      <c r="G11" s="13" t="s">
        <v>58</v>
      </c>
      <c r="H11" s="10">
        <f>SUM(H7:H10)</f>
        <v>22991</v>
      </c>
      <c r="I11" s="11">
        <f>I7+I8+I9+I10</f>
        <v>24418.639999999999</v>
      </c>
      <c r="J11" s="11">
        <f>J7+J8+J9+J10</f>
        <v>25052.43</v>
      </c>
      <c r="K11" s="10">
        <f>K7+K8+K9+K10</f>
        <v>26213.66</v>
      </c>
      <c r="L11" s="10">
        <f>L7+L8+L9+L10</f>
        <v>26213.7</v>
      </c>
      <c r="M11" s="10">
        <f>SUM(M7:M10)</f>
        <v>27695</v>
      </c>
      <c r="N11" s="11">
        <f>SUM(N7:N10)</f>
        <v>28442.33</v>
      </c>
      <c r="O11" s="11">
        <f>SUM(O7:O10)</f>
        <v>29282.530000000002</v>
      </c>
      <c r="P11" s="11">
        <f>SUM(P7:P10)</f>
        <v>30519.16</v>
      </c>
      <c r="Q11" s="11">
        <f>SUM(Q7:Q10)</f>
        <v>30519.16</v>
      </c>
      <c r="R11" s="10">
        <f t="shared" si="0"/>
        <v>-4704</v>
      </c>
      <c r="S11" s="10">
        <f t="shared" si="0"/>
        <v>-4023.6900000000023</v>
      </c>
      <c r="T11" s="10">
        <f t="shared" si="0"/>
        <v>-4230.1000000000022</v>
      </c>
      <c r="U11" s="10">
        <f t="shared" si="0"/>
        <v>-4305.5</v>
      </c>
      <c r="V11" s="10">
        <f t="shared" si="0"/>
        <v>-4305.4599999999991</v>
      </c>
    </row>
    <row r="12" spans="1:22">
      <c r="A12" s="6"/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</sheetData>
  <mergeCells count="9">
    <mergeCell ref="A11:B11"/>
    <mergeCell ref="B1:R1"/>
    <mergeCell ref="B2:R2"/>
    <mergeCell ref="A4:A5"/>
    <mergeCell ref="B4:B5"/>
    <mergeCell ref="C4:G4"/>
    <mergeCell ref="H4:L4"/>
    <mergeCell ref="M4:Q4"/>
    <mergeCell ref="R4:V4"/>
  </mergeCells>
  <hyperlinks>
    <hyperlink ref="C4" location="Par342" display="Par342"/>
    <hyperlink ref="M4" location="Par344" display="Par344"/>
    <hyperlink ref="M4:Q4" location="'прил 1.2'!A1" display="Себестоимость проданных товаров, продукции (работ, услуг) **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E7" sqref="E7"/>
    </sheetView>
  </sheetViews>
  <sheetFormatPr defaultRowHeight="15"/>
  <cols>
    <col min="1" max="1" width="5.140625" customWidth="1"/>
    <col min="2" max="2" width="35.140625" customWidth="1"/>
  </cols>
  <sheetData>
    <row r="1" spans="1:12">
      <c r="A1" s="99" t="s">
        <v>73</v>
      </c>
      <c r="B1" s="99"/>
      <c r="C1" s="99"/>
      <c r="D1" s="99"/>
      <c r="E1" s="99"/>
      <c r="F1" s="99"/>
      <c r="G1" s="99"/>
      <c r="H1" s="99"/>
      <c r="I1" s="19"/>
      <c r="J1" s="19"/>
      <c r="K1" s="19"/>
      <c r="L1" s="19"/>
    </row>
    <row r="2" spans="1:1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4.15" customHeight="1">
      <c r="A3" s="100" t="s">
        <v>20</v>
      </c>
      <c r="B3" s="100" t="s">
        <v>27</v>
      </c>
      <c r="C3" s="100" t="s">
        <v>125</v>
      </c>
      <c r="D3" s="100" t="s">
        <v>113</v>
      </c>
      <c r="E3" s="100" t="s">
        <v>114</v>
      </c>
      <c r="F3" s="100" t="s">
        <v>28</v>
      </c>
      <c r="G3" s="100"/>
      <c r="H3" s="100"/>
      <c r="I3" s="100" t="s">
        <v>95</v>
      </c>
      <c r="J3" s="100"/>
      <c r="K3" s="101" t="s">
        <v>111</v>
      </c>
      <c r="L3" s="101" t="s">
        <v>115</v>
      </c>
    </row>
    <row r="4" spans="1:12" ht="38.25">
      <c r="A4" s="100"/>
      <c r="B4" s="100"/>
      <c r="C4" s="100"/>
      <c r="D4" s="100"/>
      <c r="E4" s="100"/>
      <c r="F4" s="21" t="s">
        <v>12</v>
      </c>
      <c r="G4" s="21" t="s">
        <v>13</v>
      </c>
      <c r="H4" s="21" t="s">
        <v>14</v>
      </c>
      <c r="I4" s="21" t="s">
        <v>29</v>
      </c>
      <c r="J4" s="21" t="s">
        <v>30</v>
      </c>
      <c r="K4" s="102"/>
      <c r="L4" s="102"/>
    </row>
    <row r="5" spans="1:12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2">
        <v>11</v>
      </c>
      <c r="L5" s="22">
        <v>12</v>
      </c>
    </row>
    <row r="6" spans="1:12">
      <c r="A6" s="21" t="s">
        <v>74</v>
      </c>
      <c r="B6" s="20" t="s">
        <v>75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</row>
    <row r="7" spans="1:12" ht="25.5">
      <c r="A7" s="21" t="s">
        <v>76</v>
      </c>
      <c r="B7" s="20" t="s">
        <v>77</v>
      </c>
      <c r="C7" s="22">
        <v>0</v>
      </c>
      <c r="D7" s="22">
        <v>0</v>
      </c>
      <c r="E7" s="19"/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</row>
    <row r="8" spans="1:12" ht="25.5">
      <c r="A8" s="21" t="s">
        <v>78</v>
      </c>
      <c r="B8" s="20" t="s">
        <v>79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</row>
    <row r="9" spans="1:12" ht="25.5">
      <c r="A9" s="21" t="s">
        <v>80</v>
      </c>
      <c r="B9" s="20" t="s">
        <v>81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21" spans="2:8">
      <c r="B21" s="98"/>
      <c r="C21" s="98"/>
      <c r="D21" s="98"/>
      <c r="E21" s="98"/>
      <c r="F21" s="98"/>
      <c r="G21" s="98"/>
      <c r="H21" s="98"/>
    </row>
    <row r="22" spans="2:8">
      <c r="B22" s="98"/>
      <c r="C22" s="98"/>
      <c r="D22" s="98"/>
      <c r="E22" s="98"/>
      <c r="F22" s="98"/>
      <c r="G22" s="98"/>
      <c r="H22" s="98"/>
    </row>
    <row r="23" spans="2:8">
      <c r="B23" s="98"/>
      <c r="C23" s="98"/>
      <c r="D23" s="98"/>
      <c r="E23" s="98"/>
      <c r="F23" s="98"/>
      <c r="G23" s="98"/>
      <c r="H23" s="98"/>
    </row>
    <row r="24" spans="2:8">
      <c r="B24" s="98"/>
      <c r="C24" s="98"/>
      <c r="D24" s="98"/>
      <c r="E24" s="98"/>
      <c r="F24" s="98"/>
      <c r="G24" s="98"/>
      <c r="H24" s="98"/>
    </row>
  </sheetData>
  <mergeCells count="12">
    <mergeCell ref="K3:K4"/>
    <mergeCell ref="L3:L4"/>
    <mergeCell ref="I3:J3"/>
    <mergeCell ref="F3:H3"/>
    <mergeCell ref="B21:H22"/>
    <mergeCell ref="B23:H24"/>
    <mergeCell ref="A1:H1"/>
    <mergeCell ref="A3:A4"/>
    <mergeCell ref="B3:B4"/>
    <mergeCell ref="C3:C4"/>
    <mergeCell ref="D3:D4"/>
    <mergeCell ref="E3:E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tabSelected="1" topLeftCell="A10" workbookViewId="0">
      <pane xSplit="1" ySplit="3" topLeftCell="B13" activePane="bottomRight" state="frozen"/>
      <selection activeCell="A10" sqref="A10"/>
      <selection pane="topRight" activeCell="B10" sqref="B10"/>
      <selection pane="bottomLeft" activeCell="A13" sqref="A13"/>
      <selection pane="bottomRight" activeCell="F20" sqref="F20"/>
    </sheetView>
  </sheetViews>
  <sheetFormatPr defaultRowHeight="15"/>
  <cols>
    <col min="1" max="1" width="24.140625" style="1" customWidth="1"/>
    <col min="2" max="2" width="7.28515625" style="4" customWidth="1"/>
    <col min="3" max="4" width="7.7109375" style="4" customWidth="1"/>
    <col min="5" max="5" width="7.5703125" style="4" customWidth="1"/>
    <col min="6" max="6" width="7" style="4" customWidth="1"/>
    <col min="7" max="7" width="7.140625" style="4" customWidth="1"/>
    <col min="8" max="9" width="7" style="4" customWidth="1"/>
    <col min="10" max="10" width="7.7109375" style="4" customWidth="1"/>
    <col min="11" max="11" width="7.140625" style="4" customWidth="1"/>
    <col min="12" max="12" width="7" style="4" customWidth="1"/>
    <col min="13" max="13" width="7.42578125" style="4" customWidth="1"/>
    <col min="14" max="15" width="9.140625" style="4"/>
    <col min="16" max="16384" width="9.140625" style="1"/>
  </cols>
  <sheetData>
    <row r="1" spans="1:15" ht="15.75">
      <c r="B1" s="3"/>
      <c r="C1" s="3"/>
      <c r="D1" s="3"/>
      <c r="E1" s="3"/>
      <c r="F1" s="3"/>
      <c r="G1" s="3"/>
      <c r="H1" s="3"/>
      <c r="L1" s="53" t="s">
        <v>82</v>
      </c>
      <c r="M1" s="53"/>
      <c r="N1" s="53"/>
      <c r="O1" s="3"/>
    </row>
    <row r="2" spans="1:15" ht="15.75">
      <c r="B2" s="3"/>
      <c r="C2" s="3"/>
      <c r="D2" s="3"/>
      <c r="E2" s="3"/>
      <c r="F2" s="3"/>
      <c r="G2" s="3"/>
      <c r="H2" s="3"/>
      <c r="L2" s="53" t="s">
        <v>83</v>
      </c>
      <c r="M2" s="53"/>
      <c r="N2" s="53"/>
      <c r="O2" s="3"/>
    </row>
    <row r="3" spans="1:15" ht="15.75">
      <c r="B3" s="3"/>
      <c r="C3" s="3"/>
      <c r="D3" s="3"/>
      <c r="E3" s="3"/>
      <c r="F3" s="3"/>
      <c r="G3" s="3"/>
      <c r="H3" s="3"/>
      <c r="L3" s="3" t="s">
        <v>1</v>
      </c>
      <c r="M3" s="3"/>
      <c r="N3" s="3"/>
      <c r="O3" s="3"/>
    </row>
    <row r="4" spans="1:15" ht="15.75">
      <c r="B4" s="3"/>
      <c r="C4" s="3"/>
      <c r="D4" s="3"/>
      <c r="E4" s="3"/>
      <c r="F4" s="3"/>
      <c r="G4" s="3"/>
      <c r="H4" s="3"/>
      <c r="L4" s="3" t="s">
        <v>2</v>
      </c>
      <c r="M4" s="3"/>
      <c r="N4" s="3"/>
      <c r="O4" s="3"/>
    </row>
    <row r="5" spans="1:15" ht="15.75">
      <c r="B5" s="3"/>
      <c r="C5" s="3"/>
      <c r="D5" s="3"/>
      <c r="E5" s="3"/>
      <c r="F5" s="3"/>
      <c r="G5" s="3"/>
      <c r="H5" s="3"/>
      <c r="L5" s="53" t="s">
        <v>3</v>
      </c>
      <c r="M5" s="53"/>
      <c r="N5" s="53"/>
      <c r="O5" s="53"/>
    </row>
    <row r="6" spans="1:15" ht="15.75">
      <c r="A6" s="2"/>
      <c r="B6" s="3"/>
      <c r="C6" s="3"/>
      <c r="D6" s="3"/>
      <c r="E6" s="3"/>
      <c r="F6" s="3"/>
      <c r="G6" s="3"/>
      <c r="H6" s="3"/>
      <c r="L6" s="3"/>
      <c r="M6" s="3"/>
      <c r="N6" s="3"/>
      <c r="O6" s="3"/>
    </row>
    <row r="7" spans="1:15" ht="15.75">
      <c r="B7" s="3"/>
      <c r="C7" s="104" t="s">
        <v>84</v>
      </c>
      <c r="D7" s="104"/>
      <c r="E7" s="104"/>
      <c r="F7" s="104"/>
      <c r="G7" s="3"/>
      <c r="H7" s="3"/>
      <c r="I7" s="3"/>
      <c r="J7" s="3"/>
      <c r="K7" s="3"/>
      <c r="L7" s="3"/>
      <c r="M7" s="3"/>
    </row>
    <row r="8" spans="1:15" ht="15.75">
      <c r="B8" s="104" t="s">
        <v>85</v>
      </c>
      <c r="C8" s="104"/>
      <c r="D8" s="104"/>
      <c r="E8" s="104"/>
      <c r="F8" s="104"/>
      <c r="G8" s="104"/>
      <c r="H8" s="104"/>
      <c r="I8" s="3"/>
      <c r="J8" s="3"/>
      <c r="K8" s="3"/>
      <c r="L8" s="3"/>
      <c r="M8" s="3"/>
    </row>
    <row r="10" spans="1:15" ht="17.45" customHeight="1">
      <c r="A10" s="79" t="s">
        <v>86</v>
      </c>
      <c r="B10" s="10" t="s">
        <v>126</v>
      </c>
      <c r="C10" s="10"/>
      <c r="D10" s="10" t="s">
        <v>117</v>
      </c>
      <c r="E10" s="10"/>
      <c r="F10" s="108" t="s">
        <v>127</v>
      </c>
      <c r="G10" s="108"/>
      <c r="H10" s="108"/>
      <c r="I10" s="108"/>
      <c r="J10" s="108"/>
      <c r="K10" s="108"/>
      <c r="L10" s="108"/>
      <c r="M10" s="108"/>
      <c r="N10" s="105" t="s">
        <v>111</v>
      </c>
      <c r="O10" s="105" t="s">
        <v>115</v>
      </c>
    </row>
    <row r="11" spans="1:15" ht="21" customHeight="1">
      <c r="A11" s="79"/>
      <c r="B11" s="103" t="s">
        <v>93</v>
      </c>
      <c r="C11" s="103" t="s">
        <v>94</v>
      </c>
      <c r="D11" s="103" t="s">
        <v>93</v>
      </c>
      <c r="E11" s="103" t="s">
        <v>94</v>
      </c>
      <c r="F11" s="103" t="s">
        <v>12</v>
      </c>
      <c r="G11" s="103"/>
      <c r="H11" s="103" t="s">
        <v>13</v>
      </c>
      <c r="I11" s="103"/>
      <c r="J11" s="103" t="s">
        <v>14</v>
      </c>
      <c r="K11" s="103"/>
      <c r="L11" s="103" t="s">
        <v>15</v>
      </c>
      <c r="M11" s="103"/>
      <c r="N11" s="106"/>
      <c r="O11" s="106"/>
    </row>
    <row r="12" spans="1:15" ht="63.75">
      <c r="A12" s="79"/>
      <c r="B12" s="103"/>
      <c r="C12" s="103"/>
      <c r="D12" s="103"/>
      <c r="E12" s="103"/>
      <c r="F12" s="25" t="s">
        <v>93</v>
      </c>
      <c r="G12" s="25" t="s">
        <v>94</v>
      </c>
      <c r="H12" s="25" t="s">
        <v>93</v>
      </c>
      <c r="I12" s="25" t="s">
        <v>94</v>
      </c>
      <c r="J12" s="25" t="s">
        <v>93</v>
      </c>
      <c r="K12" s="25" t="s">
        <v>94</v>
      </c>
      <c r="L12" s="25" t="s">
        <v>93</v>
      </c>
      <c r="M12" s="25" t="s">
        <v>94</v>
      </c>
      <c r="N12" s="107"/>
      <c r="O12" s="107"/>
    </row>
    <row r="13" spans="1:15">
      <c r="A13" s="26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10">
        <v>14</v>
      </c>
      <c r="O13" s="10">
        <v>15</v>
      </c>
    </row>
    <row r="14" spans="1:15" ht="31.9" customHeight="1">
      <c r="A14" s="54" t="s">
        <v>87</v>
      </c>
      <c r="B14" s="55">
        <f t="shared" ref="B14:E14" si="0">B16+B17+B18+B19+B20+B21+B22+B23</f>
        <v>1507.73</v>
      </c>
      <c r="C14" s="56">
        <f t="shared" si="0"/>
        <v>868.6</v>
      </c>
      <c r="D14" s="55">
        <f t="shared" si="0"/>
        <v>1567.5</v>
      </c>
      <c r="E14" s="55">
        <f t="shared" si="0"/>
        <v>879.5</v>
      </c>
      <c r="F14" s="55">
        <v>345.37</v>
      </c>
      <c r="G14" s="55">
        <f t="shared" ref="G14:O14" si="1">G16+G17+G18+G19+G20+G21+G22+G23</f>
        <v>242.33</v>
      </c>
      <c r="H14" s="55">
        <f t="shared" si="1"/>
        <v>841.39999999999986</v>
      </c>
      <c r="I14" s="55">
        <f t="shared" si="1"/>
        <v>484.65</v>
      </c>
      <c r="J14" s="55">
        <v>1305.5</v>
      </c>
      <c r="K14" s="55">
        <f t="shared" si="1"/>
        <v>726.98</v>
      </c>
      <c r="L14" s="52">
        <v>1738</v>
      </c>
      <c r="M14" s="55">
        <f t="shared" si="1"/>
        <v>968.53</v>
      </c>
      <c r="N14" s="52">
        <f t="shared" si="1"/>
        <v>1719.5</v>
      </c>
      <c r="O14" s="52">
        <f t="shared" si="1"/>
        <v>1719.5</v>
      </c>
    </row>
    <row r="15" spans="1:15" ht="17.45" customHeight="1">
      <c r="A15" s="27" t="s">
        <v>172</v>
      </c>
      <c r="B15" s="10"/>
      <c r="C15" s="5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8.600000000000001" customHeight="1">
      <c r="A16" s="27" t="s">
        <v>173</v>
      </c>
      <c r="B16" s="10"/>
      <c r="C16" s="5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6.149999999999999" customHeight="1">
      <c r="A17" s="27" t="s">
        <v>88</v>
      </c>
      <c r="B17" s="10">
        <v>106</v>
      </c>
      <c r="C17" s="57"/>
      <c r="D17" s="10">
        <v>107.7</v>
      </c>
      <c r="E17" s="10"/>
      <c r="F17" s="10">
        <v>26.93</v>
      </c>
      <c r="G17" s="10"/>
      <c r="H17" s="10">
        <v>53.8</v>
      </c>
      <c r="I17" s="10"/>
      <c r="J17" s="10">
        <v>80.7</v>
      </c>
      <c r="K17" s="10"/>
      <c r="L17" s="10">
        <v>107.7</v>
      </c>
      <c r="M17" s="10"/>
      <c r="N17" s="10">
        <f>L17</f>
        <v>107.7</v>
      </c>
      <c r="O17" s="10">
        <f>N17</f>
        <v>107.7</v>
      </c>
    </row>
    <row r="18" spans="1:15" ht="18.600000000000001" customHeight="1">
      <c r="A18" s="27" t="s">
        <v>174</v>
      </c>
      <c r="B18" s="10"/>
      <c r="C18" s="5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33" customHeight="1">
      <c r="A19" s="27" t="s">
        <v>89</v>
      </c>
      <c r="B19" s="10"/>
      <c r="C19" s="5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30.6" customHeight="1">
      <c r="A20" s="27" t="s">
        <v>175</v>
      </c>
      <c r="B20" s="10">
        <v>1079</v>
      </c>
      <c r="C20" s="57">
        <v>868.6</v>
      </c>
      <c r="D20" s="11">
        <v>1099.4000000000001</v>
      </c>
      <c r="E20" s="11">
        <v>879.5</v>
      </c>
      <c r="F20" s="11">
        <v>310</v>
      </c>
      <c r="G20" s="11">
        <v>242.33</v>
      </c>
      <c r="H20" s="11">
        <f>F20*2</f>
        <v>620</v>
      </c>
      <c r="I20" s="11">
        <v>484.65</v>
      </c>
      <c r="J20" s="11">
        <f>F20+H20</f>
        <v>930</v>
      </c>
      <c r="K20" s="11">
        <v>726.98</v>
      </c>
      <c r="L20" s="11">
        <v>1239.8499999999999</v>
      </c>
      <c r="M20" s="11">
        <v>968.53</v>
      </c>
      <c r="N20" s="11">
        <v>1251.4000000000001</v>
      </c>
      <c r="O20" s="11">
        <f>N20</f>
        <v>1251.4000000000001</v>
      </c>
    </row>
    <row r="21" spans="1:15" ht="49.15" customHeight="1">
      <c r="A21" s="27" t="s">
        <v>176</v>
      </c>
      <c r="B21" s="10">
        <v>2.6</v>
      </c>
      <c r="C21" s="57"/>
      <c r="D21" s="10">
        <v>2.6</v>
      </c>
      <c r="E21" s="10"/>
      <c r="F21" s="10">
        <v>0.65</v>
      </c>
      <c r="G21" s="10"/>
      <c r="H21" s="10">
        <v>1.3</v>
      </c>
      <c r="I21" s="10"/>
      <c r="J21" s="10">
        <v>2</v>
      </c>
      <c r="K21" s="10"/>
      <c r="L21" s="10">
        <v>2.6</v>
      </c>
      <c r="M21" s="10"/>
      <c r="N21" s="10">
        <v>2.6</v>
      </c>
      <c r="O21" s="10">
        <v>2.6</v>
      </c>
    </row>
    <row r="22" spans="1:15" ht="15" customHeight="1">
      <c r="A22" s="27" t="s">
        <v>177</v>
      </c>
      <c r="B22" s="10">
        <v>0</v>
      </c>
      <c r="C22" s="57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31.9" customHeight="1">
      <c r="A23" s="27" t="s">
        <v>178</v>
      </c>
      <c r="B23" s="52">
        <f>B24+B25</f>
        <v>320.13</v>
      </c>
      <c r="C23" s="58">
        <f t="shared" ref="C23:M23" si="2">C24</f>
        <v>0</v>
      </c>
      <c r="D23" s="52">
        <f>D24+D25</f>
        <v>357.8</v>
      </c>
      <c r="E23" s="52">
        <f t="shared" ref="E23" si="3">E24</f>
        <v>0</v>
      </c>
      <c r="F23" s="52">
        <f>F24+F25</f>
        <v>99.925000000000011</v>
      </c>
      <c r="G23" s="52">
        <f t="shared" si="2"/>
        <v>0</v>
      </c>
      <c r="H23" s="52">
        <f>H25+H24</f>
        <v>166.3</v>
      </c>
      <c r="I23" s="52">
        <f t="shared" si="2"/>
        <v>0</v>
      </c>
      <c r="J23" s="52">
        <f>J24+J25</f>
        <v>237.7</v>
      </c>
      <c r="K23" s="52">
        <f t="shared" si="2"/>
        <v>0</v>
      </c>
      <c r="L23" s="52">
        <v>282.10000000000002</v>
      </c>
      <c r="M23" s="52">
        <f t="shared" si="2"/>
        <v>0</v>
      </c>
      <c r="N23" s="52">
        <f>N24+N25</f>
        <v>357.8</v>
      </c>
      <c r="O23" s="52">
        <f>O24+O25</f>
        <v>357.8</v>
      </c>
    </row>
    <row r="24" spans="1:15" ht="19.149999999999999" customHeight="1">
      <c r="A24" s="27" t="s">
        <v>179</v>
      </c>
      <c r="B24" s="10">
        <v>32.130000000000003</v>
      </c>
      <c r="C24" s="57"/>
      <c r="D24" s="10">
        <v>32.1</v>
      </c>
      <c r="E24" s="10"/>
      <c r="F24" s="10">
        <v>8.0250000000000004</v>
      </c>
      <c r="G24" s="10"/>
      <c r="H24" s="10">
        <v>16</v>
      </c>
      <c r="I24" s="10"/>
      <c r="J24" s="10">
        <v>24</v>
      </c>
      <c r="K24" s="10"/>
      <c r="L24" s="10">
        <v>32.1</v>
      </c>
      <c r="M24" s="10"/>
      <c r="N24" s="10">
        <f>L24</f>
        <v>32.1</v>
      </c>
      <c r="O24" s="10">
        <f>N24</f>
        <v>32.1</v>
      </c>
    </row>
    <row r="25" spans="1:15" ht="19.149999999999999" customHeight="1">
      <c r="A25" s="27" t="s">
        <v>180</v>
      </c>
      <c r="B25" s="10">
        <v>288</v>
      </c>
      <c r="C25" s="57">
        <v>14.4</v>
      </c>
      <c r="D25" s="11">
        <v>325.7</v>
      </c>
      <c r="E25" s="11">
        <v>16.3</v>
      </c>
      <c r="F25" s="10">
        <v>91.9</v>
      </c>
      <c r="G25" s="10">
        <v>4.5999999999999996</v>
      </c>
      <c r="H25" s="10">
        <v>150.30000000000001</v>
      </c>
      <c r="I25" s="10">
        <v>7.5</v>
      </c>
      <c r="J25" s="11">
        <v>213.7</v>
      </c>
      <c r="K25" s="11">
        <v>10.7</v>
      </c>
      <c r="L25" s="11">
        <v>325.7</v>
      </c>
      <c r="M25" s="11">
        <v>16.3</v>
      </c>
      <c r="N25" s="11">
        <v>325.7</v>
      </c>
      <c r="O25" s="11">
        <v>325.7</v>
      </c>
    </row>
    <row r="26" spans="1:15" ht="15.6" customHeight="1">
      <c r="A26" s="27" t="s">
        <v>181</v>
      </c>
      <c r="B26" s="52">
        <v>51.5</v>
      </c>
      <c r="C26" s="58"/>
      <c r="D26" s="59"/>
      <c r="E26" s="52"/>
      <c r="F26" s="52"/>
      <c r="G26" s="52"/>
      <c r="H26" s="52"/>
      <c r="I26" s="52"/>
      <c r="J26" s="59"/>
      <c r="K26" s="59"/>
      <c r="L26" s="10">
        <v>0</v>
      </c>
      <c r="M26" s="52"/>
      <c r="N26" s="10">
        <v>0</v>
      </c>
      <c r="O26" s="10">
        <v>0</v>
      </c>
    </row>
    <row r="27" spans="1:15" ht="30" customHeight="1">
      <c r="A27" s="23" t="s">
        <v>103</v>
      </c>
      <c r="B27" s="10"/>
      <c r="C27" s="57"/>
      <c r="D27" s="10"/>
      <c r="E27" s="10"/>
      <c r="F27" s="10"/>
      <c r="G27" s="10"/>
      <c r="H27" s="10"/>
      <c r="I27" s="10"/>
      <c r="J27" s="10"/>
      <c r="K27" s="10"/>
      <c r="L27" s="10">
        <v>0</v>
      </c>
      <c r="M27" s="10"/>
      <c r="N27" s="10">
        <v>0</v>
      </c>
      <c r="O27" s="10">
        <v>0</v>
      </c>
    </row>
    <row r="28" spans="1:15" ht="33.6" customHeight="1">
      <c r="A28" s="27" t="s">
        <v>182</v>
      </c>
      <c r="B28" s="59">
        <f t="shared" ref="B28:E28" si="4">B29+B30+B31+B32</f>
        <v>2609.1999999999998</v>
      </c>
      <c r="C28" s="58">
        <f t="shared" si="4"/>
        <v>0</v>
      </c>
      <c r="D28" s="59">
        <f>D29+D30+D31+D32</f>
        <v>2656.05</v>
      </c>
      <c r="E28" s="52">
        <f t="shared" si="4"/>
        <v>0</v>
      </c>
      <c r="F28" s="52">
        <f t="shared" ref="F28:M28" si="5">F29+F30+F31+F32</f>
        <v>720.25</v>
      </c>
      <c r="G28" s="52">
        <f t="shared" si="5"/>
        <v>0</v>
      </c>
      <c r="H28" s="52">
        <f t="shared" si="5"/>
        <v>1440.5</v>
      </c>
      <c r="I28" s="52">
        <f t="shared" si="5"/>
        <v>0</v>
      </c>
      <c r="J28" s="59">
        <f t="shared" si="5"/>
        <v>2160.7500000000005</v>
      </c>
      <c r="K28" s="52">
        <f t="shared" si="5"/>
        <v>0</v>
      </c>
      <c r="L28" s="59">
        <v>2880.3</v>
      </c>
      <c r="M28" s="52">
        <f t="shared" si="5"/>
        <v>0</v>
      </c>
      <c r="N28" s="59">
        <v>2907.3</v>
      </c>
      <c r="O28" s="59">
        <v>2907.3</v>
      </c>
    </row>
    <row r="29" spans="1:15" ht="16.149999999999999" customHeight="1">
      <c r="A29" s="27" t="s">
        <v>183</v>
      </c>
      <c r="B29" s="52">
        <v>1894.8</v>
      </c>
      <c r="C29" s="58"/>
      <c r="D29" s="59">
        <v>1934.9</v>
      </c>
      <c r="E29" s="52"/>
      <c r="F29" s="52">
        <v>524.70000000000005</v>
      </c>
      <c r="G29" s="52"/>
      <c r="H29" s="52">
        <f>F29*2</f>
        <v>1049.4000000000001</v>
      </c>
      <c r="I29" s="52"/>
      <c r="J29" s="59">
        <f>H29+F29</f>
        <v>1574.1000000000001</v>
      </c>
      <c r="K29" s="52"/>
      <c r="L29" s="59">
        <f>L28*22/30.2</f>
        <v>2098.2317880794703</v>
      </c>
      <c r="M29" s="52"/>
      <c r="N29" s="59">
        <v>2117.8000000000002</v>
      </c>
      <c r="O29" s="59">
        <f>N29</f>
        <v>2117.8000000000002</v>
      </c>
    </row>
    <row r="30" spans="1:15" ht="34.9" customHeight="1">
      <c r="A30" s="27" t="s">
        <v>90</v>
      </c>
      <c r="B30" s="10">
        <v>245.3</v>
      </c>
      <c r="C30" s="57"/>
      <c r="D30" s="11">
        <v>255.05</v>
      </c>
      <c r="E30" s="10"/>
      <c r="F30" s="10">
        <v>69.150000000000006</v>
      </c>
      <c r="G30" s="10"/>
      <c r="H30" s="52">
        <f t="shared" ref="H30:H32" si="6">F30*2</f>
        <v>138.30000000000001</v>
      </c>
      <c r="I30" s="10"/>
      <c r="J30" s="59">
        <f t="shared" ref="J30:J32" si="7">H30+F30</f>
        <v>207.45000000000002</v>
      </c>
      <c r="K30" s="10"/>
      <c r="L30" s="11">
        <v>276.58</v>
      </c>
      <c r="M30" s="10"/>
      <c r="N30" s="11">
        <v>279.2</v>
      </c>
      <c r="O30" s="11">
        <f>N30</f>
        <v>279.2</v>
      </c>
    </row>
    <row r="31" spans="1:15" ht="46.9" customHeight="1">
      <c r="A31" s="27" t="s">
        <v>185</v>
      </c>
      <c r="B31" s="10">
        <v>452.2</v>
      </c>
      <c r="C31" s="57"/>
      <c r="D31" s="11">
        <v>448.5</v>
      </c>
      <c r="E31" s="10"/>
      <c r="F31" s="10">
        <v>121.6</v>
      </c>
      <c r="G31" s="10"/>
      <c r="H31" s="52">
        <f t="shared" si="6"/>
        <v>243.2</v>
      </c>
      <c r="I31" s="10"/>
      <c r="J31" s="59">
        <f t="shared" si="7"/>
        <v>364.79999999999995</v>
      </c>
      <c r="K31" s="10"/>
      <c r="L31" s="11">
        <v>486.4</v>
      </c>
      <c r="M31" s="10"/>
      <c r="N31" s="11">
        <v>490.96</v>
      </c>
      <c r="O31" s="11">
        <f>N31</f>
        <v>490.96</v>
      </c>
    </row>
    <row r="32" spans="1:15" ht="95.45" customHeight="1">
      <c r="A32" s="27" t="s">
        <v>184</v>
      </c>
      <c r="B32" s="10">
        <v>16.899999999999999</v>
      </c>
      <c r="C32" s="57"/>
      <c r="D32" s="11">
        <v>17.600000000000001</v>
      </c>
      <c r="E32" s="11"/>
      <c r="F32" s="10">
        <v>4.8</v>
      </c>
      <c r="G32" s="10"/>
      <c r="H32" s="52">
        <f t="shared" si="6"/>
        <v>9.6</v>
      </c>
      <c r="I32" s="10"/>
      <c r="J32" s="59">
        <f t="shared" si="7"/>
        <v>14.399999999999999</v>
      </c>
      <c r="K32" s="11"/>
      <c r="L32" s="11">
        <v>19.079999999999998</v>
      </c>
      <c r="M32" s="11"/>
      <c r="N32" s="11">
        <v>19.25</v>
      </c>
      <c r="O32" s="11">
        <f>N32</f>
        <v>19.25</v>
      </c>
    </row>
    <row r="33" spans="1:15" s="5" customFormat="1" ht="31.9" customHeight="1">
      <c r="A33" s="60" t="s">
        <v>186</v>
      </c>
      <c r="B33" s="61">
        <f t="shared" ref="B33:E33" si="8">B34+B35</f>
        <v>103.9</v>
      </c>
      <c r="C33" s="62">
        <f t="shared" si="8"/>
        <v>103.9</v>
      </c>
      <c r="D33" s="62">
        <f t="shared" si="8"/>
        <v>149.79999999999998</v>
      </c>
      <c r="E33" s="62">
        <f t="shared" si="8"/>
        <v>149.79999999999998</v>
      </c>
      <c r="F33" s="61">
        <f>L33/4</f>
        <v>37.449999999999996</v>
      </c>
      <c r="G33" s="61">
        <f>F33</f>
        <v>37.449999999999996</v>
      </c>
      <c r="H33" s="61">
        <f>F33*2</f>
        <v>74.899999999999991</v>
      </c>
      <c r="I33" s="61">
        <f>H33</f>
        <v>74.899999999999991</v>
      </c>
      <c r="J33" s="61">
        <f>I33+G33</f>
        <v>112.35</v>
      </c>
      <c r="K33" s="61">
        <f>J33</f>
        <v>112.35</v>
      </c>
      <c r="L33" s="62">
        <f t="shared" ref="L33:O33" si="9">L34+L35</f>
        <v>149.79999999999998</v>
      </c>
      <c r="M33" s="62">
        <f t="shared" si="9"/>
        <v>149.79999999999998</v>
      </c>
      <c r="N33" s="62">
        <f t="shared" si="9"/>
        <v>149.79999999999998</v>
      </c>
      <c r="O33" s="62">
        <f t="shared" si="9"/>
        <v>149.79999999999998</v>
      </c>
    </row>
    <row r="34" spans="1:15" s="5" customFormat="1" ht="33" customHeight="1">
      <c r="A34" s="60" t="s">
        <v>187</v>
      </c>
      <c r="B34" s="63">
        <v>21.6</v>
      </c>
      <c r="C34" s="64">
        <v>21.6</v>
      </c>
      <c r="D34" s="63">
        <v>21.6</v>
      </c>
      <c r="E34" s="64">
        <v>21.6</v>
      </c>
      <c r="F34" s="63">
        <v>5.4</v>
      </c>
      <c r="G34" s="64">
        <v>5.4</v>
      </c>
      <c r="H34" s="63">
        <f>G34*2</f>
        <v>10.8</v>
      </c>
      <c r="I34" s="64">
        <v>10.8</v>
      </c>
      <c r="J34" s="63">
        <v>16.2</v>
      </c>
      <c r="K34" s="64">
        <v>16.2</v>
      </c>
      <c r="L34" s="63">
        <v>21.6</v>
      </c>
      <c r="M34" s="64">
        <v>21.6</v>
      </c>
      <c r="N34" s="63">
        <v>21.6</v>
      </c>
      <c r="O34" s="64">
        <v>21.6</v>
      </c>
    </row>
    <row r="35" spans="1:15" ht="19.899999999999999" customHeight="1">
      <c r="A35" s="27" t="s">
        <v>188</v>
      </c>
      <c r="B35" s="10">
        <v>82.3</v>
      </c>
      <c r="C35" s="10">
        <v>82.3</v>
      </c>
      <c r="D35" s="10">
        <v>128.19999999999999</v>
      </c>
      <c r="E35" s="10">
        <v>128.19999999999999</v>
      </c>
      <c r="F35" s="10">
        <v>32.049999999999997</v>
      </c>
      <c r="G35" s="10">
        <v>32.1</v>
      </c>
      <c r="H35" s="10">
        <f>G35*2</f>
        <v>64.2</v>
      </c>
      <c r="I35" s="10">
        <f>H35</f>
        <v>64.2</v>
      </c>
      <c r="J35" s="10">
        <f>G35+H35</f>
        <v>96.300000000000011</v>
      </c>
      <c r="K35" s="10">
        <f>J35</f>
        <v>96.300000000000011</v>
      </c>
      <c r="L35" s="10">
        <v>128.19999999999999</v>
      </c>
      <c r="M35" s="10">
        <v>128.19999999999999</v>
      </c>
      <c r="N35" s="10">
        <v>128.19999999999999</v>
      </c>
      <c r="O35" s="10">
        <v>128.19999999999999</v>
      </c>
    </row>
    <row r="36" spans="1:15" ht="34.15" customHeight="1">
      <c r="A36" s="27" t="s">
        <v>189</v>
      </c>
      <c r="B36" s="10"/>
      <c r="C36" s="5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6" customHeight="1">
      <c r="A37" s="27" t="s">
        <v>190</v>
      </c>
      <c r="B37" s="10">
        <v>0</v>
      </c>
      <c r="C37" s="5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21" customHeight="1">
      <c r="A38" s="27" t="s">
        <v>191</v>
      </c>
      <c r="B38" s="10"/>
      <c r="C38" s="5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33" customHeight="1">
      <c r="A39" s="27" t="s">
        <v>91</v>
      </c>
      <c r="B39" s="10"/>
      <c r="C39" s="57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3.9" customHeight="1">
      <c r="A40" s="27" t="s">
        <v>92</v>
      </c>
      <c r="B40" s="52">
        <f t="shared" ref="B40:E40" si="10">B14+B26+B28+B33+B37+B38</f>
        <v>4272.33</v>
      </c>
      <c r="C40" s="58">
        <f t="shared" si="10"/>
        <v>972.5</v>
      </c>
      <c r="D40" s="59">
        <f t="shared" si="10"/>
        <v>4373.3500000000004</v>
      </c>
      <c r="E40" s="59">
        <f t="shared" si="10"/>
        <v>1029.3</v>
      </c>
      <c r="F40" s="52">
        <f t="shared" ref="F40:M40" si="11">F14+F26+F28+F33+F37+F38</f>
        <v>1103.07</v>
      </c>
      <c r="G40" s="52">
        <f t="shared" si="11"/>
        <v>279.78000000000003</v>
      </c>
      <c r="H40" s="52">
        <f t="shared" si="11"/>
        <v>2356.7999999999997</v>
      </c>
      <c r="I40" s="52">
        <f t="shared" si="11"/>
        <v>559.54999999999995</v>
      </c>
      <c r="J40" s="59">
        <f t="shared" si="11"/>
        <v>3578.6000000000004</v>
      </c>
      <c r="K40" s="59">
        <f t="shared" si="11"/>
        <v>839.33</v>
      </c>
      <c r="L40" s="59">
        <f t="shared" si="11"/>
        <v>4768.1000000000004</v>
      </c>
      <c r="M40" s="59">
        <f t="shared" si="11"/>
        <v>1118.33</v>
      </c>
      <c r="N40" s="59">
        <f t="shared" ref="N40:O40" si="12">N14+N26+N28+N33+N37+N38</f>
        <v>4776.6000000000004</v>
      </c>
      <c r="O40" s="59">
        <f t="shared" si="12"/>
        <v>4776.6000000000004</v>
      </c>
    </row>
    <row r="41" spans="1:15">
      <c r="A41" s="6"/>
      <c r="B41" s="8"/>
      <c r="C41" s="8"/>
      <c r="D41" s="8"/>
      <c r="E41" s="8"/>
      <c r="F41" s="8"/>
      <c r="G41" s="8"/>
      <c r="H41" s="8"/>
      <c r="I41" s="8"/>
      <c r="J41" s="37"/>
      <c r="K41" s="37"/>
      <c r="L41" s="37"/>
      <c r="M41" s="37"/>
      <c r="N41" s="37"/>
      <c r="O41" s="37"/>
    </row>
    <row r="42" spans="1: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</sheetData>
  <mergeCells count="14">
    <mergeCell ref="C7:F7"/>
    <mergeCell ref="N10:N12"/>
    <mergeCell ref="O10:O12"/>
    <mergeCell ref="J11:K11"/>
    <mergeCell ref="H11:I11"/>
    <mergeCell ref="F11:G11"/>
    <mergeCell ref="F10:M10"/>
    <mergeCell ref="B8:H8"/>
    <mergeCell ref="L11:M11"/>
    <mergeCell ref="A10:A12"/>
    <mergeCell ref="B11:B12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 1.2</vt:lpstr>
      <vt:lpstr>3</vt:lpstr>
      <vt:lpstr>4</vt:lpstr>
      <vt:lpstr>2</vt:lpstr>
      <vt:lpstr>5</vt:lpstr>
      <vt:lpstr>1.3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Отдел эконом</cp:lastModifiedBy>
  <cp:lastPrinted>2021-12-28T10:55:02Z</cp:lastPrinted>
  <dcterms:created xsi:type="dcterms:W3CDTF">2016-12-26T05:15:40Z</dcterms:created>
  <dcterms:modified xsi:type="dcterms:W3CDTF">2021-12-28T10:55:04Z</dcterms:modified>
</cp:coreProperties>
</file>